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0" yWindow="0" windowWidth="27870" windowHeight="12420"/>
  </bookViews>
  <sheets>
    <sheet name="体制表" sheetId="19" r:id="rId1"/>
    <sheet name="週時程表" sheetId="16" r:id="rId2"/>
    <sheet name="統計1" sheetId="35" state="hidden" r:id="rId3"/>
    <sheet name="Ａ" sheetId="17" r:id="rId4"/>
    <sheet name="Ｂ" sheetId="33" r:id="rId5"/>
    <sheet name="Ｃ" sheetId="34" state="hidden" r:id="rId6"/>
    <sheet name="初期設定" sheetId="30" state="hidden" r:id="rId7"/>
  </sheets>
  <definedNames>
    <definedName name="_xlnm.Print_Area" localSheetId="3">Ａ!$B$1:$J$48</definedName>
    <definedName name="_xlnm.Print_Area" localSheetId="4">Ｂ!$B$1:$J$48</definedName>
    <definedName name="_xlnm.Print_Area" localSheetId="5">'Ｃ'!$B$1:$J$48</definedName>
    <definedName name="_xlnm.Print_Area" localSheetId="1">週時程表!$A$1:$BL$51</definedName>
    <definedName name="_xlnm.Print_Area" localSheetId="0">体制表!$B$1:$O$43</definedName>
    <definedName name="_xlnm.Print_Area" localSheetId="2">統計1!$A$1:$BF$50</definedName>
    <definedName name="テスト">初期設定!$A$5:$C$5</definedName>
    <definedName name="隠岐">初期設定!$F$5</definedName>
    <definedName name="隠岐教育事務所">初期設定!$A$16:$C$24</definedName>
    <definedName name="益田">初期設定!$F$7</definedName>
    <definedName name="益田教育事務所">初期設定!$A$49:$C$57</definedName>
    <definedName name="会場">初期設定!$F$26:$F$29</definedName>
    <definedName name="各校">初期設定!$M$12:$M$17</definedName>
    <definedName name="学級担任">初期設定!$H$2:$H$4</definedName>
    <definedName name="掛け率">初期設定!$F$20:$F$20</definedName>
    <definedName name="義務県立">初期設定!$H$20:$H$20</definedName>
    <definedName name="義務指導員研修時数">初期設定!$J$3:$K$7</definedName>
    <definedName name="拠点">初期設定!$M$6:$M$9</definedName>
    <definedName name="拠点職名">初期設定!$H$15:$H$17</definedName>
    <definedName name="研修時数">初期設定!$J$3:$J$7</definedName>
    <definedName name="研修名">初期設定!$M$2:$M$24</definedName>
    <definedName name="県立指導員研修時数">初期設定!$J$10:$K$14</definedName>
    <definedName name="指導員選択abc">初期設定!$H$53:$H$59</definedName>
    <definedName name="時数除外1">初期設定!$H$25:$H$36</definedName>
    <definedName name="時数除外2">初期設定!$H$39:$H$50</definedName>
    <definedName name="時程表所属リスト_高">初期設定!$M$35:$M$35</definedName>
    <definedName name="時程表所属リスト_小">初期設定!$M$29</definedName>
    <definedName name="時程表所属リスト_中">初期設定!$M$32</definedName>
    <definedName name="時程表所属リスト_特">初期設定!$M$38:$M$38</definedName>
    <definedName name="出雲">初期設定!$F$4</definedName>
    <definedName name="出雲教育事務所">初期設定!$A$27:$C$35</definedName>
    <definedName name="所管教育事務所">初期設定!$E$2:$E$7</definedName>
    <definedName name="所属教育センター">初期設定!$E$3:$F$7</definedName>
    <definedName name="松江">初期設定!$F$3</definedName>
    <definedName name="松江教育事務所">初期設定!$A$5:$C$13</definedName>
    <definedName name="上限指導員">初期設定!$E$15:$F$17</definedName>
    <definedName name="上限受講者">初期設定!$E$10:$F$12</definedName>
    <definedName name="職名">初期設定!$H$7:$H$12</definedName>
    <definedName name="選択">初期設定!$F$2</definedName>
    <definedName name="選択して">初期設定!#REF!</definedName>
    <definedName name="選択してください">初期設定!#REF!</definedName>
    <definedName name="第Ⅱ回センター研修日">初期設定!$E$26:$E$29</definedName>
    <definedName name="年度">初期設定!$B$1</definedName>
    <definedName name="年度リスト">テーブル1[年度リスト]</definedName>
    <definedName name="表題_週時程表">初期設定!$M$23:$M$24</definedName>
    <definedName name="表題_体制表">初期設定!$M$2:$M$3</definedName>
    <definedName name="浜田">初期設定!$F$6</definedName>
    <definedName name="浜田教育事務所">初期設定!$A$38:$C$46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0" l="1"/>
  <c r="O3" i="30"/>
  <c r="O2" i="30"/>
  <c r="B5" i="17" l="1"/>
  <c r="M3" i="30"/>
  <c r="M2" i="30"/>
  <c r="M25" i="16" l="1"/>
  <c r="Z25" i="16"/>
  <c r="AM25" i="16"/>
  <c r="AM41" i="16"/>
  <c r="Z41" i="16"/>
  <c r="M41" i="16"/>
  <c r="D31" i="17"/>
  <c r="D24" i="17"/>
  <c r="D28" i="17"/>
  <c r="D29" i="17"/>
  <c r="C24" i="17"/>
  <c r="D25" i="17"/>
  <c r="C23" i="17"/>
  <c r="E29" i="17"/>
  <c r="D27" i="17"/>
  <c r="E30" i="17"/>
  <c r="C30" i="17"/>
  <c r="D23" i="17"/>
  <c r="D30" i="17"/>
  <c r="E23" i="17"/>
  <c r="D26" i="17"/>
  <c r="C27" i="17"/>
  <c r="C29" i="17"/>
  <c r="E31" i="17"/>
  <c r="C31" i="17"/>
  <c r="C3" i="17"/>
  <c r="E24" i="17"/>
  <c r="C28" i="17"/>
  <c r="BE23" i="16" l="1"/>
  <c r="BE10" i="16"/>
  <c r="AG39" i="16" l="1"/>
  <c r="T39" i="16"/>
  <c r="AE39" i="16"/>
  <c r="R39" i="16"/>
  <c r="E39" i="16"/>
  <c r="G39" i="16"/>
  <c r="N35" i="19"/>
  <c r="N36" i="19"/>
  <c r="N37" i="19"/>
  <c r="L35" i="19"/>
  <c r="L36" i="19"/>
  <c r="L37" i="19"/>
  <c r="K35" i="19"/>
  <c r="K36" i="19"/>
  <c r="K37" i="19"/>
  <c r="D35" i="19"/>
  <c r="F35" i="19"/>
  <c r="D36" i="19"/>
  <c r="F36" i="19"/>
  <c r="D37" i="19"/>
  <c r="F37" i="19"/>
  <c r="B35" i="19"/>
  <c r="C35" i="19"/>
  <c r="B36" i="19"/>
  <c r="C36" i="19"/>
  <c r="B37" i="19"/>
  <c r="C37" i="19"/>
  <c r="AT10" i="16"/>
  <c r="BF23" i="16"/>
  <c r="BF10" i="16"/>
  <c r="I35" i="34"/>
  <c r="I35" i="33"/>
  <c r="I35" i="17"/>
  <c r="I34" i="17"/>
  <c r="AG23" i="16" l="1"/>
  <c r="T23" i="16"/>
  <c r="G23" i="16"/>
  <c r="AE23" i="16"/>
  <c r="R23" i="16"/>
  <c r="E23" i="16"/>
  <c r="AF10" i="16" l="1"/>
  <c r="S10" i="16"/>
  <c r="F10" i="16"/>
  <c r="AK25" i="35" l="1"/>
  <c r="F18" i="17" l="1"/>
  <c r="I2" i="17"/>
  <c r="F17" i="17" l="1"/>
  <c r="BA24" i="16"/>
  <c r="Q8" i="16" l="1"/>
  <c r="Q7" i="16"/>
  <c r="BA11" i="16"/>
  <c r="M51" i="16" l="1"/>
  <c r="AM35" i="16"/>
  <c r="M21" i="16"/>
  <c r="AM21" i="16"/>
  <c r="Z21" i="16"/>
  <c r="Z35" i="16"/>
  <c r="M35" i="16"/>
  <c r="AM51" i="16"/>
  <c r="Z51" i="16"/>
  <c r="BB24" i="35"/>
  <c r="H20" i="30"/>
  <c r="BI31" i="35"/>
  <c r="BG25" i="35"/>
  <c r="BI30" i="35"/>
  <c r="BC25" i="35"/>
  <c r="BE32" i="35"/>
  <c r="C21" i="35" l="1"/>
  <c r="BC32" i="35"/>
  <c r="BI32" i="35"/>
  <c r="BI27" i="35"/>
  <c r="BG29" i="35"/>
  <c r="BC31" i="35"/>
  <c r="BG30" i="35"/>
  <c r="BG27" i="35"/>
  <c r="BG26" i="35"/>
  <c r="BJ30" i="35"/>
  <c r="BK25" i="35"/>
  <c r="BK26" i="35"/>
  <c r="BC30" i="35"/>
  <c r="BK31" i="35"/>
  <c r="BG32" i="35"/>
  <c r="BE30" i="35"/>
  <c r="BC26" i="35"/>
  <c r="BI26" i="35"/>
  <c r="BF32" i="35"/>
  <c r="BK32" i="35"/>
  <c r="BK29" i="35"/>
  <c r="BE29" i="35"/>
  <c r="BC29" i="35"/>
  <c r="BD25" i="35"/>
  <c r="BK28" i="35"/>
  <c r="BI25" i="35"/>
  <c r="BI29" i="35"/>
  <c r="BK27" i="35"/>
  <c r="BC27" i="35"/>
  <c r="BH25" i="35"/>
  <c r="BE31" i="35"/>
  <c r="BG28" i="35"/>
  <c r="BE28" i="35"/>
  <c r="BE26" i="35"/>
  <c r="BJ31" i="35"/>
  <c r="BE25" i="35"/>
  <c r="BK30" i="35"/>
  <c r="BC28" i="35"/>
  <c r="BG31" i="35"/>
  <c r="BE27" i="35"/>
  <c r="BI28" i="35"/>
  <c r="B38" i="19" l="1"/>
  <c r="BJ27" i="35"/>
  <c r="BL26" i="35"/>
  <c r="BF27" i="35"/>
  <c r="BD28" i="35"/>
  <c r="BJ29" i="35"/>
  <c r="BJ25" i="35"/>
  <c r="BD27" i="35"/>
  <c r="BL28" i="35"/>
  <c r="BF25" i="35"/>
  <c r="BJ32" i="35"/>
  <c r="BD26" i="35"/>
  <c r="BH28" i="35"/>
  <c r="BJ26" i="35"/>
  <c r="BH27" i="35"/>
  <c r="BH31" i="35"/>
  <c r="BL25" i="35"/>
  <c r="BL30" i="35"/>
  <c r="BL27" i="35"/>
  <c r="BH32" i="35"/>
  <c r="BH29" i="35"/>
  <c r="BD29" i="35"/>
  <c r="BL29" i="35"/>
  <c r="BL32" i="35"/>
  <c r="BF30" i="35"/>
  <c r="BH30" i="35"/>
  <c r="BH26" i="35"/>
  <c r="BD31" i="35"/>
  <c r="BF28" i="35"/>
  <c r="BJ28" i="35"/>
  <c r="BL31" i="35"/>
  <c r="BF31" i="35"/>
  <c r="BD30" i="35"/>
  <c r="BF29" i="35"/>
  <c r="BD32" i="35"/>
  <c r="BF26" i="35"/>
  <c r="AK48" i="35" l="1"/>
  <c r="AI48" i="35"/>
  <c r="AG48" i="35"/>
  <c r="AE48" i="35"/>
  <c r="AC48" i="35"/>
  <c r="AK47" i="35"/>
  <c r="AI47" i="35"/>
  <c r="AG47" i="35"/>
  <c r="AE47" i="35"/>
  <c r="AC47" i="35"/>
  <c r="AK46" i="35"/>
  <c r="AI46" i="35"/>
  <c r="AG46" i="35"/>
  <c r="AE46" i="35"/>
  <c r="AC46" i="35"/>
  <c r="AK45" i="35"/>
  <c r="AI45" i="35"/>
  <c r="AG45" i="35"/>
  <c r="AE45" i="35"/>
  <c r="AC45" i="35"/>
  <c r="AK44" i="35"/>
  <c r="AI44" i="35"/>
  <c r="AG44" i="35"/>
  <c r="AE44" i="35"/>
  <c r="AC44" i="35"/>
  <c r="AK43" i="35"/>
  <c r="AI43" i="35"/>
  <c r="AG43" i="35"/>
  <c r="AE43" i="35"/>
  <c r="AC43" i="35"/>
  <c r="AK42" i="35"/>
  <c r="AI42" i="35"/>
  <c r="AG42" i="35"/>
  <c r="AE42" i="35"/>
  <c r="AC42" i="35"/>
  <c r="AK41" i="35"/>
  <c r="AI41" i="35"/>
  <c r="AG41" i="35"/>
  <c r="AE41" i="35"/>
  <c r="AC41" i="35"/>
  <c r="X48" i="35"/>
  <c r="V48" i="35"/>
  <c r="T48" i="35"/>
  <c r="R48" i="35"/>
  <c r="P48" i="35"/>
  <c r="X47" i="35"/>
  <c r="V47" i="35"/>
  <c r="T47" i="35"/>
  <c r="R47" i="35"/>
  <c r="P47" i="35"/>
  <c r="X46" i="35"/>
  <c r="V46" i="35"/>
  <c r="T46" i="35"/>
  <c r="R46" i="35"/>
  <c r="P46" i="35"/>
  <c r="X45" i="35"/>
  <c r="V45" i="35"/>
  <c r="T45" i="35"/>
  <c r="R45" i="35"/>
  <c r="P45" i="35"/>
  <c r="X44" i="35"/>
  <c r="V44" i="35"/>
  <c r="T44" i="35"/>
  <c r="R44" i="35"/>
  <c r="P44" i="35"/>
  <c r="X43" i="35"/>
  <c r="V43" i="35"/>
  <c r="T43" i="35"/>
  <c r="R43" i="35"/>
  <c r="P43" i="35"/>
  <c r="X42" i="35"/>
  <c r="V42" i="35"/>
  <c r="T42" i="35"/>
  <c r="R42" i="35"/>
  <c r="P42" i="35"/>
  <c r="X41" i="35"/>
  <c r="V41" i="35"/>
  <c r="T41" i="35"/>
  <c r="R41" i="35"/>
  <c r="P41" i="35"/>
  <c r="K48" i="35"/>
  <c r="I48" i="35"/>
  <c r="G48" i="35"/>
  <c r="E48" i="35"/>
  <c r="C48" i="35"/>
  <c r="K47" i="35"/>
  <c r="I47" i="35"/>
  <c r="G47" i="35"/>
  <c r="E47" i="35"/>
  <c r="C47" i="35"/>
  <c r="K46" i="35"/>
  <c r="I46" i="35"/>
  <c r="G46" i="35"/>
  <c r="E46" i="35"/>
  <c r="C46" i="35"/>
  <c r="K45" i="35"/>
  <c r="I45" i="35"/>
  <c r="G45" i="35"/>
  <c r="E45" i="35"/>
  <c r="C45" i="35"/>
  <c r="K44" i="35"/>
  <c r="I44" i="35"/>
  <c r="G44" i="35"/>
  <c r="E44" i="35"/>
  <c r="C44" i="35"/>
  <c r="K43" i="35"/>
  <c r="I43" i="35"/>
  <c r="G43" i="35"/>
  <c r="E43" i="35"/>
  <c r="C43" i="35"/>
  <c r="K42" i="35"/>
  <c r="I42" i="35"/>
  <c r="G42" i="35"/>
  <c r="E42" i="35"/>
  <c r="C42" i="35"/>
  <c r="K41" i="35"/>
  <c r="I41" i="35"/>
  <c r="G41" i="35"/>
  <c r="E41" i="35"/>
  <c r="C41" i="35"/>
  <c r="AK32" i="35"/>
  <c r="AI32" i="35"/>
  <c r="AG32" i="35"/>
  <c r="AE32" i="35"/>
  <c r="AC32" i="35"/>
  <c r="AK31" i="35"/>
  <c r="AI31" i="35"/>
  <c r="AG31" i="35"/>
  <c r="AE31" i="35"/>
  <c r="AC31" i="35"/>
  <c r="AK30" i="35"/>
  <c r="AI30" i="35"/>
  <c r="AG30" i="35"/>
  <c r="AE30" i="35"/>
  <c r="AC30" i="35"/>
  <c r="AK29" i="35"/>
  <c r="AI29" i="35"/>
  <c r="AG29" i="35"/>
  <c r="AE29" i="35"/>
  <c r="AC29" i="35"/>
  <c r="AK28" i="35"/>
  <c r="AI28" i="35"/>
  <c r="AG28" i="35"/>
  <c r="AE28" i="35"/>
  <c r="AC28" i="35"/>
  <c r="AK27" i="35"/>
  <c r="AI27" i="35"/>
  <c r="AG27" i="35"/>
  <c r="AE27" i="35"/>
  <c r="AC27" i="35"/>
  <c r="AK26" i="35"/>
  <c r="AI26" i="35"/>
  <c r="AG26" i="35"/>
  <c r="AE26" i="35"/>
  <c r="AC26" i="35"/>
  <c r="AI25" i="35"/>
  <c r="AG25" i="35"/>
  <c r="AE25" i="35"/>
  <c r="AC25" i="35"/>
  <c r="X32" i="35"/>
  <c r="V32" i="35"/>
  <c r="T32" i="35"/>
  <c r="R32" i="35"/>
  <c r="P32" i="35"/>
  <c r="X31" i="35"/>
  <c r="V31" i="35"/>
  <c r="T31" i="35"/>
  <c r="R31" i="35"/>
  <c r="P31" i="35"/>
  <c r="X30" i="35"/>
  <c r="V30" i="35"/>
  <c r="T30" i="35"/>
  <c r="R30" i="35"/>
  <c r="P30" i="35"/>
  <c r="X29" i="35"/>
  <c r="V29" i="35"/>
  <c r="T29" i="35"/>
  <c r="R29" i="35"/>
  <c r="P29" i="35"/>
  <c r="X28" i="35"/>
  <c r="V28" i="35"/>
  <c r="T28" i="35"/>
  <c r="R28" i="35"/>
  <c r="P28" i="35"/>
  <c r="X27" i="35"/>
  <c r="V27" i="35"/>
  <c r="T27" i="35"/>
  <c r="R27" i="35"/>
  <c r="P27" i="35"/>
  <c r="X26" i="35"/>
  <c r="V26" i="35"/>
  <c r="T26" i="35"/>
  <c r="R26" i="35"/>
  <c r="P26" i="35"/>
  <c r="X25" i="35"/>
  <c r="V25" i="35"/>
  <c r="T25" i="35"/>
  <c r="R25" i="35"/>
  <c r="P25" i="35"/>
  <c r="C32" i="35"/>
  <c r="C31" i="35"/>
  <c r="C30" i="35"/>
  <c r="C29" i="35"/>
  <c r="C28" i="35"/>
  <c r="C27" i="35"/>
  <c r="C26" i="35"/>
  <c r="C25" i="35"/>
  <c r="K32" i="35"/>
  <c r="K31" i="35"/>
  <c r="K30" i="35"/>
  <c r="K29" i="35"/>
  <c r="K28" i="35"/>
  <c r="K27" i="35"/>
  <c r="K26" i="35"/>
  <c r="K25" i="35"/>
  <c r="I32" i="35"/>
  <c r="I31" i="35"/>
  <c r="I30" i="35"/>
  <c r="I29" i="35"/>
  <c r="I28" i="35"/>
  <c r="I27" i="35"/>
  <c r="I26" i="35"/>
  <c r="I25" i="35"/>
  <c r="G32" i="35"/>
  <c r="G31" i="35"/>
  <c r="G30" i="35"/>
  <c r="G29" i="35"/>
  <c r="G28" i="35"/>
  <c r="G27" i="35"/>
  <c r="G26" i="35"/>
  <c r="G25" i="35"/>
  <c r="E32" i="35"/>
  <c r="E31" i="35"/>
  <c r="E30" i="35"/>
  <c r="E29" i="35"/>
  <c r="E28" i="35"/>
  <c r="E27" i="35"/>
  <c r="E26" i="35"/>
  <c r="E25" i="35"/>
  <c r="C33" i="35" l="1"/>
  <c r="BC34" i="35" s="1"/>
  <c r="I33" i="35"/>
  <c r="BI34" i="35" s="1"/>
  <c r="K33" i="35"/>
  <c r="BK34" i="35" s="1"/>
  <c r="G33" i="35"/>
  <c r="BG34" i="35" s="1"/>
  <c r="E33" i="35"/>
  <c r="BE34" i="35" s="1"/>
  <c r="BM34" i="35" l="1"/>
  <c r="AK19" i="35"/>
  <c r="AI19" i="35"/>
  <c r="AG19" i="35"/>
  <c r="AE19" i="35"/>
  <c r="AC19" i="35"/>
  <c r="AK18" i="35"/>
  <c r="AI18" i="35"/>
  <c r="AG18" i="35"/>
  <c r="AE18" i="35"/>
  <c r="AC18" i="35"/>
  <c r="AK17" i="35"/>
  <c r="AI17" i="35"/>
  <c r="AG17" i="35"/>
  <c r="AE17" i="35"/>
  <c r="AC17" i="35"/>
  <c r="AK16" i="35"/>
  <c r="AI16" i="35"/>
  <c r="AG16" i="35"/>
  <c r="AE16" i="35"/>
  <c r="AC16" i="35"/>
  <c r="AK15" i="35"/>
  <c r="AI15" i="35"/>
  <c r="AG15" i="35"/>
  <c r="AE15" i="35"/>
  <c r="AC15" i="35"/>
  <c r="AK14" i="35"/>
  <c r="AI14" i="35"/>
  <c r="AG14" i="35"/>
  <c r="AE14" i="35"/>
  <c r="AC14" i="35"/>
  <c r="AK13" i="35"/>
  <c r="AI13" i="35"/>
  <c r="AG13" i="35"/>
  <c r="AE13" i="35"/>
  <c r="AC13" i="35"/>
  <c r="AK12" i="35"/>
  <c r="AI12" i="35"/>
  <c r="AG12" i="35"/>
  <c r="AE12" i="35"/>
  <c r="AC12" i="35"/>
  <c r="K19" i="35"/>
  <c r="I19" i="35"/>
  <c r="G19" i="35"/>
  <c r="E19" i="35"/>
  <c r="C19" i="35"/>
  <c r="K18" i="35"/>
  <c r="I18" i="35"/>
  <c r="G18" i="35"/>
  <c r="E18" i="35"/>
  <c r="C18" i="35"/>
  <c r="K17" i="35"/>
  <c r="I17" i="35"/>
  <c r="G17" i="35"/>
  <c r="E17" i="35"/>
  <c r="C17" i="35"/>
  <c r="K16" i="35"/>
  <c r="I16" i="35"/>
  <c r="G16" i="35"/>
  <c r="E16" i="35"/>
  <c r="C16" i="35"/>
  <c r="K15" i="35"/>
  <c r="I15" i="35"/>
  <c r="G15" i="35"/>
  <c r="E15" i="35"/>
  <c r="C15" i="35"/>
  <c r="K14" i="35"/>
  <c r="I14" i="35"/>
  <c r="G14" i="35"/>
  <c r="E14" i="35"/>
  <c r="C14" i="35"/>
  <c r="K13" i="35"/>
  <c r="I13" i="35"/>
  <c r="G13" i="35"/>
  <c r="E13" i="35"/>
  <c r="C13" i="35"/>
  <c r="K12" i="35"/>
  <c r="I12" i="35"/>
  <c r="G12" i="35"/>
  <c r="E12" i="35"/>
  <c r="C12" i="35"/>
  <c r="V19" i="35"/>
  <c r="V18" i="35"/>
  <c r="V17" i="35"/>
  <c r="V16" i="35"/>
  <c r="V15" i="35"/>
  <c r="V14" i="35"/>
  <c r="V13" i="35"/>
  <c r="V12" i="35"/>
  <c r="T19" i="35"/>
  <c r="T18" i="35"/>
  <c r="T17" i="35"/>
  <c r="T16" i="35"/>
  <c r="T15" i="35"/>
  <c r="T14" i="35"/>
  <c r="T13" i="35"/>
  <c r="T12" i="35"/>
  <c r="R19" i="35"/>
  <c r="R18" i="35"/>
  <c r="R17" i="35"/>
  <c r="R16" i="35"/>
  <c r="R15" i="35"/>
  <c r="R14" i="35"/>
  <c r="R13" i="35"/>
  <c r="R12" i="35"/>
  <c r="P19" i="35"/>
  <c r="P18" i="35"/>
  <c r="P17" i="35"/>
  <c r="P16" i="35"/>
  <c r="P15" i="35"/>
  <c r="P14" i="35"/>
  <c r="P13" i="35"/>
  <c r="P12" i="35"/>
  <c r="X13" i="35"/>
  <c r="X14" i="35"/>
  <c r="X15" i="35"/>
  <c r="X16" i="35"/>
  <c r="X17" i="35"/>
  <c r="X18" i="35"/>
  <c r="X19" i="35"/>
  <c r="X12" i="35"/>
  <c r="AC20" i="35" l="1"/>
  <c r="P20" i="35"/>
  <c r="K20" i="35"/>
  <c r="AE20" i="35"/>
  <c r="AI20" i="35"/>
  <c r="X20" i="35"/>
  <c r="V20" i="35"/>
  <c r="T20" i="35"/>
  <c r="E20" i="35"/>
  <c r="R20" i="35"/>
  <c r="C20" i="35"/>
  <c r="G20" i="35"/>
  <c r="I20" i="35"/>
  <c r="AG20" i="35"/>
  <c r="AK20" i="35"/>
  <c r="K30" i="19"/>
  <c r="K29" i="19"/>
  <c r="K28" i="19"/>
  <c r="B6" i="16"/>
  <c r="B13" i="19"/>
  <c r="M29" i="19"/>
  <c r="B5" i="33"/>
  <c r="CG47" i="35"/>
  <c r="CI26" i="35"/>
  <c r="BV43" i="35"/>
  <c r="BR29" i="35"/>
  <c r="CG26" i="35"/>
  <c r="CE48" i="35"/>
  <c r="BP29" i="35"/>
  <c r="CI25" i="35"/>
  <c r="BC47" i="35"/>
  <c r="CI28" i="35"/>
  <c r="BX27" i="35"/>
  <c r="CE30" i="35"/>
  <c r="BI48" i="35"/>
  <c r="BX29" i="35"/>
  <c r="CG29" i="35"/>
  <c r="CC48" i="35"/>
  <c r="BR31" i="35"/>
  <c r="BR43" i="35"/>
  <c r="BP31" i="35"/>
  <c r="BR41" i="35"/>
  <c r="BX28" i="35"/>
  <c r="BP28" i="35"/>
  <c r="CC27" i="35"/>
  <c r="CI45" i="35"/>
  <c r="BG42" i="35"/>
  <c r="BG44" i="35"/>
  <c r="CE44" i="35"/>
  <c r="CE43" i="35"/>
  <c r="CG44" i="35"/>
  <c r="BX43" i="35"/>
  <c r="CG46" i="35"/>
  <c r="BI46" i="35"/>
  <c r="BP48" i="35"/>
  <c r="CK46" i="35"/>
  <c r="CC31" i="35"/>
  <c r="CC26" i="35"/>
  <c r="BX41" i="35"/>
  <c r="BV47" i="35"/>
  <c r="CE29" i="35"/>
  <c r="BT31" i="35"/>
  <c r="BT44" i="35"/>
  <c r="BR48" i="35"/>
  <c r="CC47" i="35"/>
  <c r="CC41" i="35"/>
  <c r="CC29" i="35"/>
  <c r="BP42" i="35"/>
  <c r="CG27" i="35"/>
  <c r="BP47" i="35"/>
  <c r="CI44" i="35"/>
  <c r="CI29" i="35"/>
  <c r="BG47" i="35"/>
  <c r="CC42" i="35"/>
  <c r="BV30" i="35"/>
  <c r="CC28" i="35"/>
  <c r="BI41" i="35"/>
  <c r="BK45" i="35"/>
  <c r="BC46" i="35"/>
  <c r="BC43" i="35"/>
  <c r="BX31" i="35"/>
  <c r="BI43" i="35"/>
  <c r="BK41" i="35"/>
  <c r="CI31" i="35"/>
  <c r="BV46" i="35"/>
  <c r="BE42" i="35"/>
  <c r="BG45" i="35"/>
  <c r="BC45" i="35"/>
  <c r="BX47" i="35"/>
  <c r="CK27" i="35"/>
  <c r="BE44" i="35"/>
  <c r="CI30" i="35"/>
  <c r="BX26" i="35"/>
  <c r="BT45" i="35"/>
  <c r="CC46" i="35"/>
  <c r="BT47" i="35"/>
  <c r="CK43" i="35"/>
  <c r="BP26" i="35"/>
  <c r="BR32" i="35"/>
  <c r="CC25" i="35"/>
  <c r="BR27" i="35"/>
  <c r="BR28" i="35"/>
  <c r="BT41" i="35"/>
  <c r="BP43" i="35"/>
  <c r="BP32" i="35"/>
  <c r="CC30" i="35"/>
  <c r="BV42" i="35"/>
  <c r="BE47" i="35"/>
  <c r="BI42" i="35"/>
  <c r="BV44" i="35"/>
  <c r="CC43" i="35"/>
  <c r="BR25" i="35"/>
  <c r="BV48" i="35"/>
  <c r="CK44" i="35"/>
  <c r="BX25" i="35"/>
  <c r="CG41" i="35"/>
  <c r="CK30" i="35"/>
  <c r="CI41" i="35"/>
  <c r="BV27" i="35"/>
  <c r="CG42" i="35"/>
  <c r="CE28" i="35"/>
  <c r="BX32" i="35"/>
  <c r="CK42" i="35"/>
  <c r="BX48" i="35"/>
  <c r="BE46" i="35"/>
  <c r="BG48" i="35"/>
  <c r="BP27" i="35"/>
  <c r="CI48" i="35"/>
  <c r="CK47" i="35"/>
  <c r="CE26" i="35"/>
  <c r="BV32" i="35"/>
  <c r="CE45" i="35"/>
  <c r="CI47" i="35"/>
  <c r="BP46" i="35"/>
  <c r="BR26" i="35"/>
  <c r="CE27" i="35"/>
  <c r="BI47" i="35"/>
  <c r="BE43" i="35"/>
  <c r="BV41" i="35"/>
  <c r="BV31" i="35"/>
  <c r="BR44" i="35"/>
  <c r="CI43" i="35"/>
  <c r="BT46" i="35"/>
  <c r="BV28" i="35"/>
  <c r="CI32" i="35"/>
  <c r="CK41" i="35"/>
  <c r="CK48" i="35"/>
  <c r="CG31" i="35"/>
  <c r="BV26" i="35"/>
  <c r="CK31" i="35"/>
  <c r="CI27" i="35"/>
  <c r="BG43" i="35"/>
  <c r="BT28" i="35"/>
  <c r="BV29" i="35"/>
  <c r="BK47" i="35"/>
  <c r="BE45" i="35"/>
  <c r="BR45" i="35"/>
  <c r="BE41" i="35"/>
  <c r="BC48" i="35"/>
  <c r="BK42" i="35"/>
  <c r="CK25" i="35"/>
  <c r="CG45" i="35"/>
  <c r="CG30" i="35"/>
  <c r="CK26" i="35"/>
  <c r="BX42" i="35"/>
  <c r="BT26" i="35"/>
  <c r="BE48" i="35"/>
  <c r="BP45" i="35"/>
  <c r="CE46" i="35"/>
  <c r="CK29" i="35"/>
  <c r="BG46" i="35"/>
  <c r="CG25" i="35"/>
  <c r="BG41" i="35"/>
  <c r="BT48" i="35"/>
  <c r="CG48" i="35"/>
  <c r="CG43" i="35"/>
  <c r="BR42" i="35"/>
  <c r="BP41" i="35"/>
  <c r="CE42" i="35"/>
  <c r="BT25" i="35"/>
  <c r="BT42" i="35"/>
  <c r="CK45" i="35"/>
  <c r="BX45" i="35"/>
  <c r="BP25" i="35"/>
  <c r="BK43" i="35"/>
  <c r="BP44" i="35"/>
  <c r="CE32" i="35"/>
  <c r="CC45" i="35"/>
  <c r="BT29" i="35"/>
  <c r="CE25" i="35"/>
  <c r="BT32" i="35"/>
  <c r="BX44" i="35"/>
  <c r="BK48" i="35"/>
  <c r="BC41" i="35"/>
  <c r="BT43" i="35"/>
  <c r="CG32" i="35"/>
  <c r="BR46" i="35"/>
  <c r="BC42" i="35"/>
  <c r="CI46" i="35"/>
  <c r="CE47" i="35"/>
  <c r="BP30" i="35"/>
  <c r="BK44" i="35"/>
  <c r="BV45" i="35"/>
  <c r="BX46" i="35"/>
  <c r="CC44" i="35"/>
  <c r="BR47" i="35"/>
  <c r="BC44" i="35"/>
  <c r="BK46" i="35"/>
  <c r="BT27" i="35"/>
  <c r="CC32" i="35"/>
  <c r="BI45" i="35"/>
  <c r="BT30" i="35"/>
  <c r="CE41" i="35"/>
  <c r="CI42" i="35"/>
  <c r="BI44" i="35"/>
  <c r="CG28" i="35"/>
  <c r="CE31" i="35"/>
  <c r="CK28" i="35"/>
  <c r="CK32" i="35"/>
  <c r="BR30" i="35"/>
  <c r="BV25" i="35"/>
  <c r="BX30" i="35"/>
  <c r="B5" i="34" l="1"/>
  <c r="CH25" i="35"/>
  <c r="CD25" i="35"/>
  <c r="BS41" i="35"/>
  <c r="BH41" i="35"/>
  <c r="CF41" i="35"/>
  <c r="BE33" i="35" l="1"/>
  <c r="E34" i="16" s="1"/>
  <c r="BK33" i="35"/>
  <c r="K34" i="16" s="1"/>
  <c r="BC33" i="35"/>
  <c r="C34" i="16" s="1"/>
  <c r="BG33" i="35"/>
  <c r="G34" i="16" s="1"/>
  <c r="BI33" i="35"/>
  <c r="I34" i="16" s="1"/>
  <c r="BQ45" i="35"/>
  <c r="BW25" i="35"/>
  <c r="BH45" i="35"/>
  <c r="CD28" i="35"/>
  <c r="BY41" i="35"/>
  <c r="BW42" i="35"/>
  <c r="CJ29" i="35"/>
  <c r="BQ31" i="35"/>
  <c r="BW41" i="35"/>
  <c r="BD48" i="35"/>
  <c r="BY26" i="35"/>
  <c r="CL30" i="35"/>
  <c r="BY46" i="35"/>
  <c r="CJ25" i="35"/>
  <c r="BU27" i="35"/>
  <c r="BJ47" i="35"/>
  <c r="BD45" i="35"/>
  <c r="BQ43" i="35"/>
  <c r="BY43" i="35"/>
  <c r="BW47" i="35"/>
  <c r="BD42" i="35"/>
  <c r="CL27" i="35"/>
  <c r="BU44" i="35"/>
  <c r="BH46" i="35"/>
  <c r="BQ46" i="35"/>
  <c r="CH31" i="35"/>
  <c r="CF28" i="35"/>
  <c r="BH44" i="35"/>
  <c r="BJ43" i="35"/>
  <c r="BQ41" i="35"/>
  <c r="BW32" i="35"/>
  <c r="BD44" i="35"/>
  <c r="BY31" i="35"/>
  <c r="CL48" i="35"/>
  <c r="CL43" i="35"/>
  <c r="BF42" i="35"/>
  <c r="BS43" i="35"/>
  <c r="BU46" i="35"/>
  <c r="BY30" i="35"/>
  <c r="CD29" i="35"/>
  <c r="CJ41" i="35"/>
  <c r="CD31" i="35"/>
  <c r="CL47" i="35"/>
  <c r="CL45" i="35"/>
  <c r="CJ43" i="35"/>
  <c r="CD26" i="35"/>
  <c r="BQ30" i="35"/>
  <c r="CF26" i="35"/>
  <c r="BW44" i="35"/>
  <c r="CH47" i="35"/>
  <c r="BS28" i="35"/>
  <c r="BJ48" i="35"/>
  <c r="BF46" i="35"/>
  <c r="BF48" i="35"/>
  <c r="CF43" i="35"/>
  <c r="CF25" i="35"/>
  <c r="BF44" i="35"/>
  <c r="CD45" i="35"/>
  <c r="BJ44" i="35"/>
  <c r="BS48" i="35"/>
  <c r="BU31" i="35"/>
  <c r="CH43" i="35"/>
  <c r="BU26" i="35"/>
  <c r="CD47" i="35"/>
  <c r="CD43" i="35"/>
  <c r="BQ48" i="35"/>
  <c r="BL43" i="35"/>
  <c r="CH30" i="35"/>
  <c r="CF48" i="35"/>
  <c r="CJ48" i="35"/>
  <c r="BF45" i="35"/>
  <c r="BY44" i="35"/>
  <c r="CL42" i="35"/>
  <c r="BU28" i="35"/>
  <c r="CF46" i="35"/>
  <c r="BW48" i="35"/>
  <c r="CF47" i="35"/>
  <c r="BS26" i="35"/>
  <c r="BY25" i="35"/>
  <c r="CD41" i="35"/>
  <c r="CH45" i="35"/>
  <c r="BQ27" i="35"/>
  <c r="BQ44" i="35"/>
  <c r="BH43" i="35"/>
  <c r="BQ28" i="35"/>
  <c r="BL41" i="35"/>
  <c r="CF29" i="35"/>
  <c r="BU47" i="35"/>
  <c r="CJ27" i="35"/>
  <c r="BY45" i="35"/>
  <c r="CH44" i="35"/>
  <c r="CL31" i="35"/>
  <c r="CD48" i="35"/>
  <c r="CJ46" i="35"/>
  <c r="BU45" i="35"/>
  <c r="BL45" i="35"/>
  <c r="CL25" i="35"/>
  <c r="BW31" i="35"/>
  <c r="CJ28" i="35"/>
  <c r="BQ25" i="35"/>
  <c r="BY42" i="35"/>
  <c r="CF32" i="35"/>
  <c r="CJ30" i="35"/>
  <c r="CD44" i="35"/>
  <c r="BY47" i="35"/>
  <c r="CH32" i="35"/>
  <c r="CD42" i="35"/>
  <c r="BW46" i="35"/>
  <c r="BS31" i="35"/>
  <c r="BU42" i="35"/>
  <c r="BS47" i="35"/>
  <c r="BH48" i="35"/>
  <c r="CH29" i="35"/>
  <c r="CJ44" i="35"/>
  <c r="BS44" i="35"/>
  <c r="BU30" i="35"/>
  <c r="CF45" i="35"/>
  <c r="BU25" i="35"/>
  <c r="BW30" i="35"/>
  <c r="CH41" i="35"/>
  <c r="BL47" i="35"/>
  <c r="BS25" i="35"/>
  <c r="BS46" i="35"/>
  <c r="BY32" i="35"/>
  <c r="CL44" i="35"/>
  <c r="BJ41" i="35"/>
  <c r="BQ26" i="35"/>
  <c r="BU43" i="35"/>
  <c r="CD30" i="35"/>
  <c r="BD41" i="35"/>
  <c r="BU41" i="35"/>
  <c r="CH48" i="35"/>
  <c r="CL46" i="35"/>
  <c r="BF47" i="35"/>
  <c r="CJ32" i="35"/>
  <c r="CL29" i="35"/>
  <c r="BL46" i="35"/>
  <c r="BL48" i="35"/>
  <c r="CJ42" i="35"/>
  <c r="BY28" i="35"/>
  <c r="CH42" i="35"/>
  <c r="CF31" i="35"/>
  <c r="CJ26" i="35"/>
  <c r="CD46" i="35"/>
  <c r="CL26" i="35"/>
  <c r="BW26" i="35"/>
  <c r="BW43" i="35"/>
  <c r="CD32" i="35"/>
  <c r="BD46" i="35"/>
  <c r="BD47" i="35"/>
  <c r="BL44" i="35"/>
  <c r="BS42" i="35"/>
  <c r="CH28" i="35"/>
  <c r="BJ42" i="35"/>
  <c r="BS45" i="35"/>
  <c r="CJ47" i="35"/>
  <c r="BY48" i="35"/>
  <c r="BS27" i="35"/>
  <c r="CH26" i="35"/>
  <c r="BU29" i="35"/>
  <c r="BW45" i="35"/>
  <c r="BQ47" i="35"/>
  <c r="CF30" i="35"/>
  <c r="BJ45" i="35"/>
  <c r="CD27" i="35"/>
  <c r="BU32" i="35"/>
  <c r="BL42" i="35"/>
  <c r="BQ29" i="35"/>
  <c r="BF41" i="35"/>
  <c r="CL32" i="35"/>
  <c r="CJ45" i="35"/>
  <c r="BD43" i="35"/>
  <c r="BH42" i="35"/>
  <c r="BS30" i="35"/>
  <c r="CH46" i="35"/>
  <c r="BW27" i="35"/>
  <c r="BF43" i="35"/>
  <c r="BS29" i="35"/>
  <c r="CL41" i="35"/>
  <c r="BU48" i="35"/>
  <c r="BH47" i="35"/>
  <c r="BS32" i="35"/>
  <c r="BY27" i="35"/>
  <c r="BW29" i="35"/>
  <c r="CJ31" i="35"/>
  <c r="CF44" i="35"/>
  <c r="CF27" i="35"/>
  <c r="BQ42" i="35"/>
  <c r="CF42" i="35"/>
  <c r="BY29" i="35"/>
  <c r="CH27" i="35"/>
  <c r="CL28" i="35"/>
  <c r="BJ46" i="35"/>
  <c r="BQ32" i="35"/>
  <c r="BW28" i="35"/>
  <c r="BM33" i="35" l="1"/>
  <c r="M34" i="16" s="1"/>
  <c r="BC49" i="35"/>
  <c r="CC33" i="35"/>
  <c r="CG33" i="35"/>
  <c r="CE33" i="35"/>
  <c r="CG49" i="35"/>
  <c r="BR33" i="35"/>
  <c r="BG49" i="35"/>
  <c r="BR49" i="35"/>
  <c r="BI49" i="35"/>
  <c r="CI49" i="35"/>
  <c r="CI33" i="35"/>
  <c r="BE49" i="35"/>
  <c r="BT33" i="35"/>
  <c r="BX49" i="35"/>
  <c r="BX33" i="35"/>
  <c r="CE49" i="35"/>
  <c r="BP49" i="35"/>
  <c r="CC49" i="35"/>
  <c r="BK49" i="35"/>
  <c r="CK33" i="35"/>
  <c r="BV33" i="35"/>
  <c r="BP33" i="35"/>
  <c r="CK49" i="35"/>
  <c r="BT49" i="35"/>
  <c r="BV49" i="35"/>
  <c r="CM49" i="35" l="1"/>
  <c r="AM50" i="16" s="1"/>
  <c r="BZ49" i="35"/>
  <c r="Z50" i="16" s="1"/>
  <c r="CM33" i="35"/>
  <c r="AM34" i="16" s="1"/>
  <c r="BZ33" i="35"/>
  <c r="Z34" i="16" s="1"/>
  <c r="BM49" i="35"/>
  <c r="M50" i="16" s="1"/>
  <c r="F13" i="33"/>
  <c r="F13" i="34"/>
  <c r="F15" i="17"/>
  <c r="F15" i="34" s="1"/>
  <c r="C27" i="34"/>
  <c r="D29" i="34"/>
  <c r="D31" i="33"/>
  <c r="C3" i="34"/>
  <c r="D24" i="34"/>
  <c r="C30" i="33"/>
  <c r="C31" i="34"/>
  <c r="E31" i="34"/>
  <c r="E29" i="33"/>
  <c r="D27" i="34"/>
  <c r="E31" i="33"/>
  <c r="E23" i="34"/>
  <c r="C27" i="33"/>
  <c r="D23" i="33"/>
  <c r="D23" i="34"/>
  <c r="D31" i="34"/>
  <c r="C23" i="33"/>
  <c r="C29" i="34"/>
  <c r="D25" i="34"/>
  <c r="C30" i="34"/>
  <c r="D28" i="34"/>
  <c r="C28" i="34"/>
  <c r="D26" i="33"/>
  <c r="E24" i="34"/>
  <c r="D30" i="33"/>
  <c r="D27" i="33"/>
  <c r="D26" i="34"/>
  <c r="C31" i="33"/>
  <c r="C29" i="33"/>
  <c r="E30" i="34"/>
  <c r="C24" i="34"/>
  <c r="C3" i="33"/>
  <c r="E23" i="33"/>
  <c r="D28" i="33"/>
  <c r="C24" i="33"/>
  <c r="D29" i="33"/>
  <c r="E24" i="33"/>
  <c r="D30" i="34"/>
  <c r="D24" i="33"/>
  <c r="E29" i="34"/>
  <c r="C28" i="33"/>
  <c r="D25" i="33"/>
  <c r="C23" i="34"/>
  <c r="E30" i="33"/>
  <c r="F15" i="33" l="1"/>
  <c r="F9" i="17"/>
  <c r="F11" i="34"/>
  <c r="F11" i="33"/>
  <c r="F17" i="34"/>
  <c r="F17" i="33"/>
  <c r="F18" i="33"/>
  <c r="F18" i="34"/>
  <c r="AK50" i="35"/>
  <c r="AI50" i="35"/>
  <c r="AG50" i="35"/>
  <c r="AE50" i="35"/>
  <c r="AC50" i="35"/>
  <c r="X50" i="35"/>
  <c r="V50" i="35"/>
  <c r="T50" i="35"/>
  <c r="R50" i="35"/>
  <c r="P50" i="35"/>
  <c r="K50" i="35"/>
  <c r="I50" i="35"/>
  <c r="G50" i="35"/>
  <c r="E50" i="35"/>
  <c r="C50" i="35"/>
  <c r="AN47" i="35"/>
  <c r="B50" i="35" l="1"/>
  <c r="B40" i="16" s="1"/>
  <c r="O50" i="35"/>
  <c r="O40" i="16" s="1"/>
  <c r="AB50" i="35"/>
  <c r="AB40" i="16" s="1"/>
  <c r="AK49" i="35"/>
  <c r="CK50" i="35" s="1"/>
  <c r="AK50" i="16" s="1"/>
  <c r="R49" i="35"/>
  <c r="BR50" i="35" s="1"/>
  <c r="R50" i="16" s="1"/>
  <c r="AC49" i="35"/>
  <c r="CC50" i="35" s="1"/>
  <c r="AC50" i="16" s="1"/>
  <c r="C49" i="35"/>
  <c r="BC50" i="35" s="1"/>
  <c r="C50" i="16" s="1"/>
  <c r="G49" i="35"/>
  <c r="BG50" i="35" s="1"/>
  <c r="G50" i="16" s="1"/>
  <c r="K49" i="35"/>
  <c r="BK50" i="35" s="1"/>
  <c r="K50" i="16" s="1"/>
  <c r="V49" i="35"/>
  <c r="BV50" i="35" s="1"/>
  <c r="V50" i="16" s="1"/>
  <c r="E49" i="35"/>
  <c r="BE50" i="35" s="1"/>
  <c r="E50" i="16" s="1"/>
  <c r="I49" i="35"/>
  <c r="BI50" i="35" s="1"/>
  <c r="I50" i="16" s="1"/>
  <c r="P49" i="35"/>
  <c r="BP50" i="35" s="1"/>
  <c r="P50" i="16" s="1"/>
  <c r="T49" i="35"/>
  <c r="BT50" i="35" s="1"/>
  <c r="T50" i="16" s="1"/>
  <c r="X49" i="35"/>
  <c r="BX50" i="35" s="1"/>
  <c r="X50" i="16" s="1"/>
  <c r="AE49" i="35"/>
  <c r="CE50" i="35" s="1"/>
  <c r="AE50" i="16" s="1"/>
  <c r="AI49" i="35"/>
  <c r="CI50" i="35" s="1"/>
  <c r="AI50" i="16" s="1"/>
  <c r="AG49" i="35"/>
  <c r="CG50" i="35" s="1"/>
  <c r="AG50" i="16" s="1"/>
  <c r="CM50" i="35" l="1"/>
  <c r="BZ50" i="35"/>
  <c r="BM50" i="35"/>
  <c r="X49" i="16"/>
  <c r="R49" i="16"/>
  <c r="C49" i="16"/>
  <c r="T49" i="16"/>
  <c r="AG49" i="16"/>
  <c r="E49" i="16"/>
  <c r="AK49" i="16"/>
  <c r="AI49" i="16"/>
  <c r="P49" i="16"/>
  <c r="V49" i="16"/>
  <c r="AE49" i="16"/>
  <c r="I49" i="16"/>
  <c r="K49" i="16"/>
  <c r="AC49" i="16"/>
  <c r="G49" i="16"/>
  <c r="M49" i="16" l="1"/>
  <c r="AM49" i="16"/>
  <c r="Z49" i="16"/>
  <c r="AO11" i="16"/>
  <c r="AO24" i="16"/>
  <c r="AK34" i="35"/>
  <c r="AI34" i="35"/>
  <c r="AG34" i="35"/>
  <c r="AE34" i="35"/>
  <c r="AC34" i="35"/>
  <c r="X34" i="35"/>
  <c r="V34" i="35"/>
  <c r="T34" i="35"/>
  <c r="R34" i="35"/>
  <c r="P34" i="35"/>
  <c r="K34" i="35"/>
  <c r="I34" i="35"/>
  <c r="G34" i="35"/>
  <c r="E34" i="35"/>
  <c r="C34" i="35"/>
  <c r="AK21" i="35"/>
  <c r="AI21" i="35"/>
  <c r="AG21" i="35"/>
  <c r="AE21" i="35"/>
  <c r="AC21" i="35"/>
  <c r="X21" i="35"/>
  <c r="V21" i="35"/>
  <c r="T21" i="35"/>
  <c r="R21" i="35"/>
  <c r="P21" i="35"/>
  <c r="E21" i="35"/>
  <c r="G21" i="35"/>
  <c r="I21" i="35"/>
  <c r="K21" i="35"/>
  <c r="O21" i="35" l="1"/>
  <c r="O11" i="16" s="1"/>
  <c r="B34" i="35"/>
  <c r="O34" i="35"/>
  <c r="O24" i="16" s="1"/>
  <c r="AB34" i="35"/>
  <c r="AB24" i="16" s="1"/>
  <c r="AE33" i="35"/>
  <c r="CE34" i="35" s="1"/>
  <c r="AE34" i="16" s="1"/>
  <c r="AI33" i="35"/>
  <c r="CI34" i="35" s="1"/>
  <c r="AI34" i="16" s="1"/>
  <c r="AC33" i="35"/>
  <c r="CC34" i="35" s="1"/>
  <c r="AC34" i="16" s="1"/>
  <c r="AK33" i="35"/>
  <c r="CK34" i="35" s="1"/>
  <c r="AK34" i="16" s="1"/>
  <c r="AG33" i="35"/>
  <c r="CG34" i="35" s="1"/>
  <c r="AG34" i="16" s="1"/>
  <c r="V33" i="35"/>
  <c r="BV34" i="35" s="1"/>
  <c r="V34" i="16" s="1"/>
  <c r="R33" i="35"/>
  <c r="BR34" i="35" s="1"/>
  <c r="R34" i="16" s="1"/>
  <c r="P33" i="35"/>
  <c r="BP34" i="35" s="1"/>
  <c r="P34" i="16" s="1"/>
  <c r="X33" i="35"/>
  <c r="BX34" i="35" s="1"/>
  <c r="X34" i="16" s="1"/>
  <c r="T33" i="35"/>
  <c r="BT34" i="35" s="1"/>
  <c r="T34" i="16" s="1"/>
  <c r="AB21" i="35"/>
  <c r="B21" i="35"/>
  <c r="CM34" i="35" l="1"/>
  <c r="BZ34" i="35"/>
  <c r="M48" i="16"/>
  <c r="B51" i="16" s="1"/>
  <c r="Z48" i="16"/>
  <c r="O51" i="16" s="1"/>
  <c r="AM48" i="16"/>
  <c r="AB51" i="16" s="1"/>
  <c r="B11" i="16"/>
  <c r="B24" i="16"/>
  <c r="P33" i="16"/>
  <c r="T33" i="16"/>
  <c r="V33" i="16"/>
  <c r="AI33" i="16"/>
  <c r="X33" i="16"/>
  <c r="AG33" i="16"/>
  <c r="AE33" i="16"/>
  <c r="AK33" i="16"/>
  <c r="R33" i="16"/>
  <c r="AC33" i="16"/>
  <c r="K33" i="16" l="1"/>
  <c r="G33" i="16"/>
  <c r="I33" i="16"/>
  <c r="C33" i="16"/>
  <c r="E33" i="16"/>
  <c r="AE10" i="35"/>
  <c r="R10" i="35"/>
  <c r="G10" i="35"/>
  <c r="M33" i="16" l="1"/>
  <c r="E20" i="16"/>
  <c r="AB11" i="16"/>
  <c r="AN31" i="35"/>
  <c r="I34" i="34"/>
  <c r="J34" i="34" s="1"/>
  <c r="G34" i="34"/>
  <c r="I36" i="34" s="1"/>
  <c r="O13" i="34"/>
  <c r="F9" i="34"/>
  <c r="D9" i="34"/>
  <c r="I2" i="34"/>
  <c r="I1" i="34"/>
  <c r="I34" i="33"/>
  <c r="G34" i="33"/>
  <c r="O13" i="33"/>
  <c r="F9" i="33"/>
  <c r="D9" i="33"/>
  <c r="I2" i="33"/>
  <c r="I1" i="33"/>
  <c r="G34" i="17"/>
  <c r="I36" i="17" s="1"/>
  <c r="K38" i="19"/>
  <c r="K39" i="19"/>
  <c r="K40" i="19"/>
  <c r="A17" i="19"/>
  <c r="A16" i="19"/>
  <c r="J34" i="33" l="1"/>
  <c r="I36" i="33"/>
  <c r="M32" i="16"/>
  <c r="B35" i="16" s="1"/>
  <c r="O28" i="19"/>
  <c r="O30" i="19"/>
  <c r="M30" i="19"/>
  <c r="M28" i="19"/>
  <c r="AK20" i="16"/>
  <c r="AE20" i="16"/>
  <c r="T20" i="16"/>
  <c r="AC20" i="16"/>
  <c r="P20" i="16"/>
  <c r="AG20" i="16"/>
  <c r="G20" i="16"/>
  <c r="C20" i="16"/>
  <c r="R20" i="16"/>
  <c r="K20" i="16"/>
  <c r="V20" i="16"/>
  <c r="AI20" i="16"/>
  <c r="I20" i="16"/>
  <c r="O29" i="19" l="1"/>
  <c r="M20" i="16"/>
  <c r="B21" i="16" s="1"/>
  <c r="AM20" i="16"/>
  <c r="AB21" i="16" s="1"/>
  <c r="AM33" i="16"/>
  <c r="AM32" i="16" l="1"/>
  <c r="AB35" i="16" s="1"/>
  <c r="H35" i="19"/>
  <c r="H36" i="19"/>
  <c r="H37" i="19"/>
  <c r="C38" i="19"/>
  <c r="D38" i="19"/>
  <c r="F38" i="19"/>
  <c r="H38" i="19"/>
  <c r="L38" i="19"/>
  <c r="N38" i="19"/>
  <c r="B39" i="19"/>
  <c r="C39" i="19"/>
  <c r="D39" i="19"/>
  <c r="F39" i="19"/>
  <c r="H39" i="19"/>
  <c r="L39" i="19"/>
  <c r="N39" i="19"/>
  <c r="B40" i="19"/>
  <c r="C40" i="19"/>
  <c r="D40" i="19"/>
  <c r="F40" i="19"/>
  <c r="H40" i="19"/>
  <c r="L40" i="19"/>
  <c r="N40" i="19"/>
  <c r="Z33" i="16"/>
  <c r="AR33" i="16"/>
  <c r="AT33" i="16"/>
  <c r="AV33" i="16"/>
  <c r="AX33" i="16"/>
  <c r="AP33" i="16"/>
  <c r="I1" i="17"/>
  <c r="D9" i="17"/>
  <c r="C3" i="19" l="1"/>
  <c r="K3" i="19" s="1"/>
  <c r="J34" i="17" l="1"/>
  <c r="O13" i="17"/>
  <c r="Z32" i="16"/>
  <c r="O35" i="16" s="1"/>
  <c r="P8" i="19"/>
  <c r="X20" i="16"/>
  <c r="Z20" i="16" s="1"/>
  <c r="O21" i="16" s="1"/>
</calcChain>
</file>

<file path=xl/sharedStrings.xml><?xml version="1.0" encoding="utf-8"?>
<sst xmlns="http://schemas.openxmlformats.org/spreadsheetml/2006/main" count="1427" uniqueCount="254">
  <si>
    <t>校長名</t>
    <rPh sb="0" eb="3">
      <t>コウチョウメイ</t>
    </rPh>
    <phoneticPr fontId="1"/>
  </si>
  <si>
    <t>１．研修体制に係る表</t>
    <rPh sb="2" eb="4">
      <t>ケンシュウ</t>
    </rPh>
    <rPh sb="4" eb="6">
      <t>タイセイ</t>
    </rPh>
    <rPh sb="7" eb="8">
      <t>カカ</t>
    </rPh>
    <rPh sb="9" eb="10">
      <t>ヒョウ</t>
    </rPh>
    <phoneticPr fontId="1"/>
  </si>
  <si>
    <t>免許</t>
    <rPh sb="0" eb="2">
      <t>メンキョ</t>
    </rPh>
    <phoneticPr fontId="1"/>
  </si>
  <si>
    <t>Ａ</t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</si>
  <si>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</si>
  <si>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非常勤講師</t>
    <rPh sb="0" eb="3">
      <t>ヒジョウキン</t>
    </rPh>
    <rPh sb="3" eb="5">
      <t>コウシ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</si>
  <si>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</si>
  <si>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</si>
  <si>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</t>
    <rPh sb="0" eb="1">
      <t>ネン</t>
    </rPh>
    <phoneticPr fontId="1"/>
  </si>
  <si>
    <t>学校名</t>
    <rPh sb="0" eb="3">
      <t>ガッコウメイ</t>
    </rPh>
    <phoneticPr fontId="1"/>
  </si>
  <si>
    <t>Ｂ</t>
    <phoneticPr fontId="1"/>
  </si>
  <si>
    <t>月</t>
    <rPh sb="0" eb="1">
      <t>ゲツ</t>
    </rPh>
    <phoneticPr fontId="1"/>
  </si>
  <si>
    <t>合計</t>
    <rPh sb="0" eb="2">
      <t>ゴウケイ</t>
    </rPh>
    <phoneticPr fontId="1"/>
  </si>
  <si>
    <t>初任者</t>
    <rPh sb="0" eb="3">
      <t>ショニンシャ</t>
    </rPh>
    <phoneticPr fontId="1"/>
  </si>
  <si>
    <t>１</t>
    <phoneticPr fontId="1"/>
  </si>
  <si>
    <t>２</t>
  </si>
  <si>
    <t>３</t>
  </si>
  <si>
    <t>４</t>
  </si>
  <si>
    <t>５</t>
  </si>
  <si>
    <t>持</t>
    <rPh sb="0" eb="1">
      <t>モ</t>
    </rPh>
    <phoneticPr fontId="1"/>
  </si>
  <si>
    <t>研</t>
    <rPh sb="0" eb="1">
      <t>ケン</t>
    </rPh>
    <phoneticPr fontId="1"/>
  </si>
  <si>
    <t>１コマの授業時間</t>
    <rPh sb="4" eb="6">
      <t>ジュギョウ</t>
    </rPh>
    <rPh sb="6" eb="8">
      <t>ジカン</t>
    </rPh>
    <phoneticPr fontId="1"/>
  </si>
  <si>
    <t>初任者氏名</t>
    <rPh sb="0" eb="1">
      <t>ショ</t>
    </rPh>
    <rPh sb="1" eb="2">
      <t>ニン</t>
    </rPh>
    <rPh sb="2" eb="3">
      <t>シャ</t>
    </rPh>
    <rPh sb="3" eb="4">
      <t>シ</t>
    </rPh>
    <rPh sb="4" eb="5">
      <t>メイ</t>
    </rPh>
    <phoneticPr fontId="1"/>
  </si>
  <si>
    <t>分</t>
    <rPh sb="0" eb="1">
      <t>フン</t>
    </rPh>
    <phoneticPr fontId="1"/>
  </si>
  <si>
    <t>６</t>
    <phoneticPr fontId="1"/>
  </si>
  <si>
    <t>７</t>
    <phoneticPr fontId="1"/>
  </si>
  <si>
    <t>８</t>
    <phoneticPr fontId="1"/>
  </si>
  <si>
    <t>職・氏名</t>
    <rPh sb="0" eb="1">
      <t>ショク</t>
    </rPh>
    <rPh sb="2" eb="4">
      <t>シメイ</t>
    </rPh>
    <phoneticPr fontId="1"/>
  </si>
  <si>
    <t>学年部</t>
    <rPh sb="0" eb="2">
      <t>ガクネン</t>
    </rPh>
    <rPh sb="2" eb="3">
      <t>ブ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</si>
  <si>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</si>
  <si>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</si>
  <si>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</si>
  <si>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職名</t>
    <rPh sb="0" eb="2">
      <t>ショクメイ</t>
    </rPh>
    <phoneticPr fontId="1"/>
  </si>
  <si>
    <t>記入日</t>
    <rPh sb="0" eb="2">
      <t>キニュウ</t>
    </rPh>
    <rPh sb="2" eb="3">
      <t>ビ</t>
    </rPh>
    <phoneticPr fontId="1"/>
  </si>
  <si>
    <t>No</t>
    <phoneticPr fontId="1"/>
  </si>
  <si>
    <t>会場</t>
    <rPh sb="0" eb="2">
      <t>カイジョウ</t>
    </rPh>
    <phoneticPr fontId="1"/>
  </si>
  <si>
    <t>勤務時間数</t>
    <rPh sb="0" eb="2">
      <t>キンム</t>
    </rPh>
    <rPh sb="2" eb="5">
      <t>ジカンスウ</t>
    </rPh>
    <phoneticPr fontId="1"/>
  </si>
  <si>
    <t>第Ⅰ回教育センター研修</t>
    <rPh sb="0" eb="1">
      <t>ダイ</t>
    </rPh>
    <rPh sb="2" eb="3">
      <t>カイ</t>
    </rPh>
    <rPh sb="3" eb="5">
      <t>キョウイク</t>
    </rPh>
    <rPh sb="9" eb="11">
      <t>ケンシュウ</t>
    </rPh>
    <phoneticPr fontId="1"/>
  </si>
  <si>
    <t>注①</t>
    <rPh sb="0" eb="1">
      <t>チュウ</t>
    </rPh>
    <phoneticPr fontId="1"/>
  </si>
  <si>
    <t>桃色のセルのみに入力する。</t>
    <rPh sb="0" eb="2">
      <t>モモイロ</t>
    </rPh>
    <rPh sb="8" eb="10">
      <t>ニュウリョク</t>
    </rPh>
    <phoneticPr fontId="1"/>
  </si>
  <si>
    <t>注②</t>
    <rPh sb="0" eb="1">
      <t>チュウ</t>
    </rPh>
    <phoneticPr fontId="1"/>
  </si>
  <si>
    <t>注③</t>
    <rPh sb="0" eb="1">
      <t>チュウ</t>
    </rPh>
    <phoneticPr fontId="1"/>
  </si>
  <si>
    <t>注④</t>
    <rPh sb="0" eb="1">
      <t>チュウ</t>
    </rPh>
    <phoneticPr fontId="1"/>
  </si>
  <si>
    <t>注⑤</t>
    <rPh sb="0" eb="1">
      <t>チュウ</t>
    </rPh>
    <phoneticPr fontId="1"/>
  </si>
  <si>
    <t>非常勤講師は、課業日に実施される研修に係って派遣するものとする。</t>
    <rPh sb="0" eb="3">
      <t>ヒジョウキン</t>
    </rPh>
    <rPh sb="3" eb="5">
      <t>コウシ</t>
    </rPh>
    <rPh sb="7" eb="9">
      <t>カギョウ</t>
    </rPh>
    <rPh sb="9" eb="10">
      <t>ビ</t>
    </rPh>
    <rPh sb="11" eb="13">
      <t>ジッシ</t>
    </rPh>
    <rPh sb="16" eb="18">
      <t>ケンシュウ</t>
    </rPh>
    <rPh sb="19" eb="20">
      <t>カカ</t>
    </rPh>
    <rPh sb="22" eb="24">
      <t>ハケン</t>
    </rPh>
    <phoneticPr fontId="1"/>
  </si>
  <si>
    <t>注⑥</t>
    <rPh sb="0" eb="1">
      <t>チュウ</t>
    </rPh>
    <phoneticPr fontId="1"/>
  </si>
  <si>
    <t>Ｎｏ．２</t>
    <phoneticPr fontId="1"/>
  </si>
  <si>
    <t>この様式（体制表Ｎｏ．３）は、校外における研修に係る非常勤講師の任用がある小学校・中学校のみ、作成し提出してください！</t>
    <rPh sb="2" eb="4">
      <t>ヨウシキ</t>
    </rPh>
    <rPh sb="5" eb="8">
      <t>タイセイヒョウ</t>
    </rPh>
    <rPh sb="15" eb="17">
      <t>コウガイ</t>
    </rPh>
    <rPh sb="21" eb="23">
      <t>ケンシュウ</t>
    </rPh>
    <rPh sb="24" eb="25">
      <t>カカ</t>
    </rPh>
    <rPh sb="26" eb="29">
      <t>ヒジョウキン</t>
    </rPh>
    <rPh sb="29" eb="31">
      <t>コウシ</t>
    </rPh>
    <rPh sb="32" eb="34">
      <t>ニンヨウ</t>
    </rPh>
    <rPh sb="37" eb="40">
      <t>ショウガッコウ</t>
    </rPh>
    <rPh sb="41" eb="44">
      <t>チュウガッコウ</t>
    </rPh>
    <rPh sb="47" eb="49">
      <t>サクセイ</t>
    </rPh>
    <rPh sb="50" eb="52">
      <t>テイシュツ</t>
    </rPh>
    <phoneticPr fontId="1"/>
  </si>
  <si>
    <t>注⑦</t>
    <rPh sb="0" eb="1">
      <t>チュウ</t>
    </rPh>
    <phoneticPr fontId="1"/>
  </si>
  <si>
    <t>学級担任</t>
    <rPh sb="0" eb="1">
      <t>ガク</t>
    </rPh>
    <rPh sb="1" eb="2">
      <t>キュウ</t>
    </rPh>
    <rPh sb="2" eb="3">
      <t>タン</t>
    </rPh>
    <rPh sb="3" eb="4">
      <t>ニン</t>
    </rPh>
    <phoneticPr fontId="1"/>
  </si>
  <si>
    <t>職名</t>
    <rPh sb="0" eb="1">
      <t>ショク</t>
    </rPh>
    <rPh sb="1" eb="2">
      <t>メイ</t>
    </rPh>
    <phoneticPr fontId="1"/>
  </si>
  <si>
    <t>主たる校務分掌</t>
    <rPh sb="0" eb="1">
      <t>シュ</t>
    </rPh>
    <rPh sb="3" eb="5">
      <t>コウム</t>
    </rPh>
    <rPh sb="5" eb="7">
      <t>ブンショウ</t>
    </rPh>
    <phoneticPr fontId="1"/>
  </si>
  <si>
    <t>年間
総勤務時間数</t>
    <rPh sb="0" eb="2">
      <t>ネンカン</t>
    </rPh>
    <rPh sb="3" eb="4">
      <t>ソウ</t>
    </rPh>
    <rPh sb="4" eb="6">
      <t>キンム</t>
    </rPh>
    <rPh sb="6" eb="7">
      <t>ジ</t>
    </rPh>
    <rPh sb="7" eb="8">
      <t>カン</t>
    </rPh>
    <rPh sb="8" eb="9">
      <t>カズ</t>
    </rPh>
    <phoneticPr fontId="1"/>
  </si>
  <si>
    <t>Ｎｏ．１</t>
    <phoneticPr fontId="1"/>
  </si>
  <si>
    <t>学級担任</t>
    <rPh sb="0" eb="2">
      <t>ガッキュウ</t>
    </rPh>
    <rPh sb="2" eb="4">
      <t>タンニン</t>
    </rPh>
    <phoneticPr fontId="1"/>
  </si>
  <si>
    <t>校務分掌</t>
    <rPh sb="0" eb="2">
      <t>コウム</t>
    </rPh>
    <rPh sb="2" eb="4">
      <t>ブンショウ</t>
    </rPh>
    <phoneticPr fontId="1"/>
  </si>
  <si>
    <t>業務内容</t>
    <rPh sb="0" eb="2">
      <t>ギョウム</t>
    </rPh>
    <rPh sb="2" eb="4">
      <t>ナイヨウ</t>
    </rPh>
    <phoneticPr fontId="1"/>
  </si>
  <si>
    <t>年間
勤務日数</t>
    <rPh sb="0" eb="2">
      <t>ネンカン</t>
    </rPh>
    <rPh sb="3" eb="5">
      <t>キンム</t>
    </rPh>
    <rPh sb="5" eb="7">
      <t>ニッスウ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</si>
  <si>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</si>
  <si>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初任者氏名</t>
    <rPh sb="0" eb="3">
      <t>ショニンシャ</t>
    </rPh>
    <rPh sb="3" eb="5">
      <t>シメイ</t>
    </rPh>
    <phoneticPr fontId="1"/>
  </si>
  <si>
    <t>教科
(中学校のみ)</t>
    <rPh sb="0" eb="1">
      <t>キョウ</t>
    </rPh>
    <rPh sb="1" eb="2">
      <t>カ</t>
    </rPh>
    <rPh sb="4" eb="7">
      <t>チュウガッコウ</t>
    </rPh>
    <phoneticPr fontId="1"/>
  </si>
  <si>
    <t>①</t>
    <phoneticPr fontId="1"/>
  </si>
  <si>
    <t>②</t>
    <phoneticPr fontId="1"/>
  </si>
  <si>
    <t>①＋②</t>
    <phoneticPr fontId="1"/>
  </si>
  <si>
    <t>教科等の研修
週当たり
指導時間数</t>
    <rPh sb="0" eb="3">
      <t>キョウカトウ</t>
    </rPh>
    <rPh sb="4" eb="6">
      <t>ケンシュウ</t>
    </rPh>
    <rPh sb="7" eb="9">
      <t>シュウア</t>
    </rPh>
    <rPh sb="12" eb="14">
      <t>シドウ</t>
    </rPh>
    <rPh sb="14" eb="17">
      <t>ジカンスウ</t>
    </rPh>
    <phoneticPr fontId="1"/>
  </si>
  <si>
    <t>一般研修
週当たり
指導時間数</t>
    <rPh sb="0" eb="2">
      <t>イッパン</t>
    </rPh>
    <rPh sb="2" eb="4">
      <t>ケンシュウ</t>
    </rPh>
    <rPh sb="5" eb="7">
      <t>シュウア</t>
    </rPh>
    <rPh sb="13" eb="14">
      <t>アイダ</t>
    </rPh>
    <phoneticPr fontId="1"/>
  </si>
  <si>
    <t>合計
週当たり
指導時間数</t>
    <rPh sb="0" eb="2">
      <t>ゴウケイ</t>
    </rPh>
    <rPh sb="3" eb="5">
      <t>シュウア</t>
    </rPh>
    <rPh sb="8" eb="10">
      <t>シドウ</t>
    </rPh>
    <rPh sb="10" eb="13">
      <t>ジカンスウ</t>
    </rPh>
    <phoneticPr fontId="1"/>
  </si>
  <si>
    <t>研修体制表に関する問い合わせ先（学校の担当者の職・氏名）</t>
    <rPh sb="0" eb="2">
      <t>ケンシュウ</t>
    </rPh>
    <rPh sb="2" eb="5">
      <t>タイセイヒョウ</t>
    </rPh>
    <rPh sb="6" eb="7">
      <t>カン</t>
    </rPh>
    <rPh sb="9" eb="10">
      <t>ト</t>
    </rPh>
    <rPh sb="11" eb="12">
      <t>ア</t>
    </rPh>
    <rPh sb="14" eb="15">
      <t>サキ</t>
    </rPh>
    <rPh sb="16" eb="18">
      <t>ガッコウ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</si>
  <si>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t>拠点校指導教員</t>
    <rPh sb="0" eb="3">
      <t>キョテンコウ</t>
    </rPh>
    <rPh sb="3" eb="5">
      <t>シドウ</t>
    </rPh>
    <rPh sb="5" eb="7">
      <t>キョウイン</t>
    </rPh>
    <phoneticPr fontId="1"/>
  </si>
  <si>
    <t>拠点校指導教員担当一覧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phoneticPr fontId="1"/>
  </si>
  <si>
    <t>この学校についてのみ入力</t>
    <rPh sb="2" eb="4">
      <t>ガッコウ</t>
    </rPh>
    <rPh sb="10" eb="12">
      <t>ニュウリョク</t>
    </rPh>
    <phoneticPr fontId="1"/>
  </si>
  <si>
    <t>拠点校のみ拠点校及び連携校のすべてについて入力</t>
    <rPh sb="0" eb="3">
      <t>キョテンコウ</t>
    </rPh>
    <rPh sb="5" eb="8">
      <t>キョテンコウ</t>
    </rPh>
    <rPh sb="8" eb="9">
      <t>オヨ</t>
    </rPh>
    <rPh sb="10" eb="13">
      <t>レンケイコウ</t>
    </rPh>
    <rPh sb="21" eb="23">
      <t>ニュウリョク</t>
    </rPh>
    <phoneticPr fontId="1"/>
  </si>
  <si>
    <t>拠点校指導教員担当一覧（拠点校のみ、拠点校及び連携校のすべてについて入力する）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rPh sb="12" eb="15">
      <t>キョテンコウ</t>
    </rPh>
    <rPh sb="18" eb="21">
      <t>キョテンコウ</t>
    </rPh>
    <rPh sb="21" eb="22">
      <t>オヨ</t>
    </rPh>
    <rPh sb="23" eb="26">
      <t>レンケイコウ</t>
    </rPh>
    <rPh sb="34" eb="36">
      <t>ニュウリョク</t>
    </rPh>
    <phoneticPr fontId="1"/>
  </si>
  <si>
    <t>注⑧</t>
    <rPh sb="0" eb="1">
      <t>チュウ</t>
    </rPh>
    <phoneticPr fontId="1"/>
  </si>
  <si>
    <t>島根大学教育学部附属学校園</t>
    <rPh sb="0" eb="2">
      <t>シマネ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ガッコウ</t>
    </rPh>
    <rPh sb="12" eb="13">
      <t>エン</t>
    </rPh>
    <phoneticPr fontId="1"/>
  </si>
  <si>
    <t>学校名</t>
    <phoneticPr fontId="1"/>
  </si>
  <si>
    <t>校外における研修等に係る
非常勤講師氏名</t>
    <rPh sb="0" eb="2">
      <t>コウガイ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</si>
  <si>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（校外における研修、先輩に学ぶ一日研修）</t>
    <rPh sb="1" eb="3">
      <t>コウガイ</t>
    </rPh>
    <rPh sb="7" eb="9">
      <t>ケンシュウ</t>
    </rPh>
    <rPh sb="10" eb="12">
      <t>センパイ</t>
    </rPh>
    <rPh sb="13" eb="14">
      <t>マナ</t>
    </rPh>
    <rPh sb="15" eb="19">
      <t>イチニチケンシュウ</t>
    </rPh>
    <phoneticPr fontId="1"/>
  </si>
  <si>
    <t>先輩に学ぶ一日研修の１回目は、５月末までに実施すること。</t>
    <rPh sb="0" eb="2">
      <t>センパイ</t>
    </rPh>
    <rPh sb="3" eb="4">
      <t>マナ</t>
    </rPh>
    <rPh sb="5" eb="7">
      <t>イチニチ</t>
    </rPh>
    <rPh sb="7" eb="9">
      <t>ケンシュウ</t>
    </rPh>
    <rPh sb="11" eb="13">
      <t>カイメ</t>
    </rPh>
    <rPh sb="16" eb="18">
      <t>ガツマツ</t>
    </rPh>
    <rPh sb="21" eb="23">
      <t>ジッシ</t>
    </rPh>
    <phoneticPr fontId="1"/>
  </si>
  <si>
    <t>校外における研修等に係る非常勤講師の任用がない場合は、この様式は提出しない。</t>
    <rPh sb="0" eb="2">
      <t>コウガイ</t>
    </rPh>
    <rPh sb="6" eb="8">
      <t>ケンシュウ</t>
    </rPh>
    <rPh sb="8" eb="9">
      <t>トウ</t>
    </rPh>
    <rPh sb="10" eb="11">
      <t>カカ</t>
    </rPh>
    <rPh sb="12" eb="15">
      <t>ヒジョウキン</t>
    </rPh>
    <rPh sb="15" eb="17">
      <t>コウシ</t>
    </rPh>
    <rPh sb="18" eb="20">
      <t>ニンヨウ</t>
    </rPh>
    <rPh sb="23" eb="25">
      <t>バアイ</t>
    </rPh>
    <rPh sb="29" eb="31">
      <t>ヨウシキ</t>
    </rPh>
    <rPh sb="32" eb="34">
      <t>テイシュツ</t>
    </rPh>
    <phoneticPr fontId="1"/>
  </si>
  <si>
    <t>２．初任者の研修上の所属教育センター</t>
    <phoneticPr fontId="1"/>
  </si>
  <si>
    <t>３．研修計画表</t>
    <rPh sb="2" eb="4">
      <t>ケンシュウ</t>
    </rPh>
    <rPh sb="4" eb="7">
      <t>ケイカクヒョウ</t>
    </rPh>
    <phoneticPr fontId="1"/>
  </si>
  <si>
    <t>出雲教育事務所</t>
    <rPh sb="0" eb="7">
      <t>イズモキョウイクジムショ</t>
    </rPh>
    <phoneticPr fontId="1"/>
  </si>
  <si>
    <t>先輩に学ぶ一日研修</t>
    <rPh sb="0" eb="2">
      <t>センパイ</t>
    </rPh>
    <rPh sb="3" eb="4">
      <t>マナ</t>
    </rPh>
    <rPh sb="5" eb="9">
      <t>イチニチケンシュウ</t>
    </rPh>
    <phoneticPr fontId="1"/>
  </si>
  <si>
    <t>１．所管教育事務所</t>
    <rPh sb="2" eb="4">
      <t>ショカン</t>
    </rPh>
    <rPh sb="4" eb="6">
      <t>キョウイク</t>
    </rPh>
    <rPh sb="6" eb="8">
      <t>ジム</t>
    </rPh>
    <rPh sb="8" eb="9">
      <t>ショ</t>
    </rPh>
    <phoneticPr fontId="1"/>
  </si>
  <si>
    <t>金</t>
    <phoneticPr fontId="1"/>
  </si>
  <si>
    <t>非常勤講師の事前準備は、勤務の前日又は前々日等に行うことも可能である。</t>
    <rPh sb="0" eb="3">
      <t>ヒジョウキン</t>
    </rPh>
    <rPh sb="3" eb="5">
      <t>コウシ</t>
    </rPh>
    <rPh sb="6" eb="8">
      <t>ジゼン</t>
    </rPh>
    <rPh sb="8" eb="10">
      <t>ジュンビ</t>
    </rPh>
    <rPh sb="12" eb="14">
      <t>キンム</t>
    </rPh>
    <rPh sb="15" eb="17">
      <t>ゼンジツ</t>
    </rPh>
    <rPh sb="17" eb="18">
      <t>マタ</t>
    </rPh>
    <rPh sb="19" eb="21">
      <t>ゼンゼン</t>
    </rPh>
    <rPh sb="21" eb="22">
      <t>ヒ</t>
    </rPh>
    <rPh sb="22" eb="23">
      <t>トウ</t>
    </rPh>
    <rPh sb="24" eb="25">
      <t>オコナ</t>
    </rPh>
    <rPh sb="29" eb="31">
      <t>カノウ</t>
    </rPh>
    <phoneticPr fontId="1"/>
  </si>
  <si>
    <t>先輩に学ぶ一日研修の実施日が未定の場合は、月・日・曜日の欄に未定と入力する。</t>
    <rPh sb="0" eb="2">
      <t>センパイ</t>
    </rPh>
    <rPh sb="3" eb="4">
      <t>マナ</t>
    </rPh>
    <rPh sb="5" eb="9">
      <t>イチニチケンシュウ</t>
    </rPh>
    <rPh sb="10" eb="13">
      <t>ジッシビ</t>
    </rPh>
    <rPh sb="14" eb="16">
      <t>ミテイ</t>
    </rPh>
    <rPh sb="17" eb="19">
      <t>バアイ</t>
    </rPh>
    <rPh sb="21" eb="22">
      <t>ツキ</t>
    </rPh>
    <rPh sb="23" eb="24">
      <t>ヒ</t>
    </rPh>
    <rPh sb="25" eb="27">
      <t>ヨウビ</t>
    </rPh>
    <rPh sb="28" eb="29">
      <t>ラン</t>
    </rPh>
    <rPh sb="30" eb="32">
      <t>ミテイ</t>
    </rPh>
    <rPh sb="33" eb="35">
      <t>ニュウリョク</t>
    </rPh>
    <phoneticPr fontId="1"/>
  </si>
  <si>
    <t>電話</t>
    <rPh sb="0" eb="2">
      <t>デンワ</t>
    </rPh>
    <phoneticPr fontId="1"/>
  </si>
  <si>
    <t>授業のあと補充
１日7時間以内</t>
    <rPh sb="0" eb="2">
      <t>ジュギョウ</t>
    </rPh>
    <rPh sb="5" eb="7">
      <t>ホジュウ</t>
    </rPh>
    <rPh sb="9" eb="10">
      <t>ニチ</t>
    </rPh>
    <rPh sb="11" eb="13">
      <t>ジカン</t>
    </rPh>
    <rPh sb="13" eb="15">
      <t>イナイ</t>
    </rPh>
    <phoneticPr fontId="1"/>
  </si>
  <si>
    <r>
      <t xml:space="preserve">事前準備
</t>
    </r>
    <r>
      <rPr>
        <sz val="8"/>
        <rFont val="ＭＳ 明朝"/>
        <family val="1"/>
        <charset val="128"/>
      </rPr>
      <t>（年間9時間以内）</t>
    </r>
    <rPh sb="0" eb="2">
      <t>ジゼン</t>
    </rPh>
    <rPh sb="2" eb="4">
      <t>ジュンビ</t>
    </rPh>
    <rPh sb="6" eb="8">
      <t>ネンカン</t>
    </rPh>
    <rPh sb="9" eb="11">
      <t>ジカン</t>
    </rPh>
    <rPh sb="11" eb="13">
      <t>イナイ</t>
    </rPh>
    <phoneticPr fontId="1"/>
  </si>
  <si>
    <t>勤務日数合計</t>
    <rPh sb="0" eb="2">
      <t>キンム</t>
    </rPh>
    <rPh sb="2" eb="4">
      <t>ニッスウ</t>
    </rPh>
    <rPh sb="4" eb="6">
      <t>ゴウケイ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</si>
  <si>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</si>
  <si>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一日7時間以内。詳細は島根県新任教職員研修実施要項P84及びP87参照。</t>
    <rPh sb="0" eb="2">
      <t>イチニチ</t>
    </rPh>
    <rPh sb="3" eb="5">
      <t>ジカン</t>
    </rPh>
    <rPh sb="5" eb="7">
      <t>イナイ</t>
    </rPh>
    <rPh sb="8" eb="10">
      <t>ショウサイ</t>
    </rPh>
    <rPh sb="11" eb="14">
      <t>シマネケン</t>
    </rPh>
    <rPh sb="14" eb="16">
      <t>シンニン</t>
    </rPh>
    <rPh sb="16" eb="19">
      <t>キョウショクイン</t>
    </rPh>
    <rPh sb="19" eb="21">
      <t>ケンシュウ</t>
    </rPh>
    <rPh sb="21" eb="23">
      <t>ジッシ</t>
    </rPh>
    <rPh sb="23" eb="25">
      <t>ヨウコウ</t>
    </rPh>
    <rPh sb="28" eb="29">
      <t>オヨ</t>
    </rPh>
    <rPh sb="33" eb="35">
      <t>サンショウ</t>
    </rPh>
    <phoneticPr fontId="1"/>
  </si>
  <si>
    <t>第Ⅰ回教育センター研修</t>
    <phoneticPr fontId="1"/>
  </si>
  <si>
    <t>第Ⅱ回教育センター研修</t>
    <phoneticPr fontId="1"/>
  </si>
  <si>
    <t>第Ⅲ回教育センター研修</t>
    <phoneticPr fontId="1"/>
  </si>
  <si>
    <t>第Ⅳ回教育センター研修</t>
    <phoneticPr fontId="1"/>
  </si>
  <si>
    <t>第Ⅴ回教育センター研修</t>
    <phoneticPr fontId="1"/>
  </si>
  <si>
    <t>授業のあと補充の時間欄には、代替授業とその他必要とする職務に従事する時間を併せて記入。</t>
    <rPh sb="0" eb="2">
      <t>ジュギョウ</t>
    </rPh>
    <rPh sb="5" eb="7">
      <t>ホジュウ</t>
    </rPh>
    <rPh sb="8" eb="10">
      <t>ジカン</t>
    </rPh>
    <rPh sb="10" eb="11">
      <t>ラン</t>
    </rPh>
    <rPh sb="14" eb="16">
      <t>ダイタイ</t>
    </rPh>
    <rPh sb="16" eb="18">
      <t>ジュギョウ</t>
    </rPh>
    <rPh sb="21" eb="22">
      <t>タ</t>
    </rPh>
    <rPh sb="22" eb="24">
      <t>ヒツヨウ</t>
    </rPh>
    <rPh sb="27" eb="29">
      <t>ショクム</t>
    </rPh>
    <rPh sb="30" eb="32">
      <t>ジュウジ</t>
    </rPh>
    <rPh sb="34" eb="36">
      <t>ジカン</t>
    </rPh>
    <rPh sb="37" eb="38">
      <t>アワ</t>
    </rPh>
    <rPh sb="40" eb="42">
      <t>キニュウ</t>
    </rPh>
    <phoneticPr fontId="1"/>
  </si>
  <si>
    <t>非常勤講師の事前準備の勤務時間数は、合計９時間以内。
職務内容については、島根県新任教職員研修実施要項P84参照。</t>
    <rPh sb="0" eb="3">
      <t>ヒジョウキン</t>
    </rPh>
    <rPh sb="3" eb="5">
      <t>コウシ</t>
    </rPh>
    <rPh sb="6" eb="8">
      <t>ジゼン</t>
    </rPh>
    <rPh sb="8" eb="10">
      <t>ジュンビ</t>
    </rPh>
    <rPh sb="11" eb="13">
      <t>キンム</t>
    </rPh>
    <rPh sb="13" eb="16">
      <t>ジカンスウ</t>
    </rPh>
    <rPh sb="18" eb="20">
      <t>ゴウケイ</t>
    </rPh>
    <rPh sb="21" eb="23">
      <t>ジカン</t>
    </rPh>
    <rPh sb="23" eb="25">
      <t>イナイ</t>
    </rPh>
    <rPh sb="27" eb="29">
      <t>ショクム</t>
    </rPh>
    <rPh sb="29" eb="31">
      <t>ナイヨウ</t>
    </rPh>
    <rPh sb="37" eb="40">
      <t>シマネケン</t>
    </rPh>
    <rPh sb="40" eb="42">
      <t>シンニン</t>
    </rPh>
    <rPh sb="42" eb="45">
      <t>キョウショクイン</t>
    </rPh>
    <rPh sb="45" eb="47">
      <t>ケンシュウ</t>
    </rPh>
    <rPh sb="47" eb="49">
      <t>ジッシ</t>
    </rPh>
    <rPh sb="49" eb="51">
      <t>ヨウコウ</t>
    </rPh>
    <rPh sb="54" eb="56">
      <t>サンショウ</t>
    </rPh>
    <phoneticPr fontId="1"/>
  </si>
  <si>
    <t>一</t>
    <rPh sb="0" eb="1">
      <t>イチ</t>
    </rPh>
    <phoneticPr fontId="1"/>
  </si>
  <si>
    <t>未定</t>
    <rPh sb="0" eb="2">
      <t>ミテイ</t>
    </rPh>
    <phoneticPr fontId="1"/>
  </si>
  <si>
    <t>センター研修</t>
    <rPh sb="4" eb="6">
      <t>ケンシュウ</t>
    </rPh>
    <phoneticPr fontId="1"/>
  </si>
  <si>
    <t>研修会場</t>
    <rPh sb="0" eb="2">
      <t>ケンシュウ</t>
    </rPh>
    <rPh sb="2" eb="4">
      <t>カイジョウ</t>
    </rPh>
    <phoneticPr fontId="1"/>
  </si>
  <si>
    <t>研修日</t>
    <rPh sb="0" eb="3">
      <t>ケンシュウビ</t>
    </rPh>
    <phoneticPr fontId="1"/>
  </si>
  <si>
    <t>火</t>
    <phoneticPr fontId="1"/>
  </si>
  <si>
    <t>水</t>
    <phoneticPr fontId="1"/>
  </si>
  <si>
    <t>木</t>
    <phoneticPr fontId="1"/>
  </si>
  <si>
    <t>研修名</t>
    <rPh sb="0" eb="2">
      <t>ケンシュウ</t>
    </rPh>
    <rPh sb="2" eb="3">
      <t>メイ</t>
    </rPh>
    <phoneticPr fontId="1"/>
  </si>
  <si>
    <t>文　書　番　号</t>
    <rPh sb="0" eb="1">
      <t>ブン</t>
    </rPh>
    <rPh sb="2" eb="3">
      <t>ショ</t>
    </rPh>
    <rPh sb="6" eb="7">
      <t>ゴウ</t>
    </rPh>
    <phoneticPr fontId="1"/>
  </si>
  <si>
    <t>松江教育事務所</t>
    <rPh sb="0" eb="2">
      <t>マツエ</t>
    </rPh>
    <rPh sb="2" eb="4">
      <t>キョウイク</t>
    </rPh>
    <rPh sb="4" eb="7">
      <t>ジムショ</t>
    </rPh>
    <phoneticPr fontId="1"/>
  </si>
  <si>
    <t>出雲教育事務所</t>
    <rPh sb="0" eb="2">
      <t>イズモ</t>
    </rPh>
    <rPh sb="2" eb="4">
      <t>キョウイク</t>
    </rPh>
    <rPh sb="4" eb="7">
      <t>ジムショ</t>
    </rPh>
    <phoneticPr fontId="1"/>
  </si>
  <si>
    <t>浜田教育事務所</t>
    <rPh sb="0" eb="2">
      <t>ハマダ</t>
    </rPh>
    <rPh sb="2" eb="4">
      <t>キョウイク</t>
    </rPh>
    <rPh sb="4" eb="7">
      <t>ジムショ</t>
    </rPh>
    <phoneticPr fontId="1"/>
  </si>
  <si>
    <t>益田教育事務所</t>
    <rPh sb="0" eb="2">
      <t>マスダ</t>
    </rPh>
    <rPh sb="2" eb="4">
      <t>キョウイク</t>
    </rPh>
    <rPh sb="4" eb="7">
      <t>ジムショ</t>
    </rPh>
    <phoneticPr fontId="1"/>
  </si>
  <si>
    <t>隠岐教育事務所</t>
    <rPh sb="0" eb="2">
      <t>オキ</t>
    </rPh>
    <rPh sb="2" eb="4">
      <t>キョウイク</t>
    </rPh>
    <rPh sb="4" eb="7">
      <t>ジムショ</t>
    </rPh>
    <phoneticPr fontId="1"/>
  </si>
  <si>
    <t>松江合同庁舎</t>
  </si>
  <si>
    <t>島根県教育センター</t>
  </si>
  <si>
    <t>研修名</t>
    <rPh sb="0" eb="2">
      <t>ケンシュウ</t>
    </rPh>
    <rPh sb="2" eb="3">
      <t>メイ</t>
    </rPh>
    <phoneticPr fontId="1"/>
  </si>
  <si>
    <t>所属教育センター</t>
    <rPh sb="0" eb="2">
      <t>ショゾク</t>
    </rPh>
    <rPh sb="2" eb="4">
      <t>キョウイク</t>
    </rPh>
    <phoneticPr fontId="1"/>
  </si>
  <si>
    <t>島根県教育センター</t>
    <rPh sb="0" eb="9">
      <t>シマセ</t>
    </rPh>
    <phoneticPr fontId="1"/>
  </si>
  <si>
    <t>島根県教育センター浜田教育センター</t>
    <rPh sb="0" eb="9">
      <t>シマセ</t>
    </rPh>
    <rPh sb="9" eb="13">
      <t>ハマダキョウイク</t>
    </rPh>
    <phoneticPr fontId="1"/>
  </si>
  <si>
    <t>職名・氏名</t>
    <rPh sb="0" eb="2">
      <t>ショクメイ</t>
    </rPh>
    <rPh sb="3" eb="5">
      <t>シメイ</t>
    </rPh>
    <phoneticPr fontId="1"/>
  </si>
  <si>
    <t xml:space="preserve">   Ｎｏ．３</t>
    <phoneticPr fontId="1"/>
  </si>
  <si>
    <t>月　日</t>
    <rPh sb="0" eb="1">
      <t>ツキ</t>
    </rPh>
    <rPh sb="2" eb="3">
      <t>ヒ</t>
    </rPh>
    <phoneticPr fontId="1"/>
  </si>
  <si>
    <t>小学校拠点校</t>
    <phoneticPr fontId="1"/>
  </si>
  <si>
    <t>小学校連携校</t>
    <phoneticPr fontId="1"/>
  </si>
  <si>
    <t>中学校拠点校</t>
    <phoneticPr fontId="1"/>
  </si>
  <si>
    <t>中学校連携校</t>
    <phoneticPr fontId="1"/>
  </si>
  <si>
    <t>校　種</t>
    <rPh sb="0" eb="1">
      <t>コウ</t>
    </rPh>
    <rPh sb="2" eb="3">
      <t>シュ</t>
    </rPh>
    <phoneticPr fontId="1"/>
  </si>
  <si>
    <t>教頭</t>
    <phoneticPr fontId="1"/>
  </si>
  <si>
    <t>主幹教諭</t>
    <phoneticPr fontId="1"/>
  </si>
  <si>
    <t>教諭</t>
    <phoneticPr fontId="1"/>
  </si>
  <si>
    <t>教諭(再任用)</t>
    <phoneticPr fontId="1"/>
  </si>
  <si>
    <t>常勤講師</t>
    <phoneticPr fontId="1"/>
  </si>
  <si>
    <t>拠点職名</t>
    <rPh sb="0" eb="2">
      <t>キョテン</t>
    </rPh>
    <rPh sb="2" eb="4">
      <t>ショクメイ</t>
    </rPh>
    <phoneticPr fontId="1"/>
  </si>
  <si>
    <t>有</t>
    <phoneticPr fontId="1"/>
  </si>
  <si>
    <t>副</t>
    <phoneticPr fontId="1"/>
  </si>
  <si>
    <t>教</t>
    <rPh sb="0" eb="1">
      <t>キョウ</t>
    </rPh>
    <phoneticPr fontId="1"/>
  </si>
  <si>
    <t>委</t>
    <rPh sb="0" eb="1">
      <t>イインカイ</t>
    </rPh>
    <phoneticPr fontId="1"/>
  </si>
  <si>
    <t>・</t>
    <phoneticPr fontId="1"/>
  </si>
  <si>
    <t>Ｃ</t>
    <phoneticPr fontId="1"/>
  </si>
  <si>
    <t>校長名</t>
    <rPh sb="0" eb="2">
      <t>コウチョウメイ</t>
    </rPh>
    <phoneticPr fontId="1"/>
  </si>
  <si>
    <r>
      <t>初任者</t>
    </r>
    <r>
      <rPr>
        <sz val="16"/>
        <color indexed="8"/>
        <rFont val="ＤＦ特太ゴシック体"/>
        <family val="3"/>
        <charset val="128"/>
      </rPr>
      <t>Ａ</t>
    </r>
    <r>
      <rPr>
        <sz val="11"/>
        <color indexed="8"/>
        <rFont val="ＭＳ 明朝"/>
        <family val="1"/>
        <charset val="128"/>
      </rPr>
      <t>　氏　名</t>
    </r>
    <phoneticPr fontId="1"/>
  </si>
  <si>
    <t>出雲合同庁舎</t>
  </si>
  <si>
    <t>見</t>
    <rPh sb="0" eb="1">
      <t>ケン</t>
    </rPh>
    <phoneticPr fontId="1"/>
  </si>
  <si>
    <t>・</t>
    <phoneticPr fontId="1"/>
  </si>
  <si>
    <t>･</t>
    <phoneticPr fontId="1"/>
  </si>
  <si>
    <t>実</t>
    <rPh sb="0" eb="1">
      <t>ジツ</t>
    </rPh>
    <phoneticPr fontId="1"/>
  </si>
  <si>
    <t>　</t>
    <phoneticPr fontId="1"/>
  </si>
  <si>
    <t xml:space="preserve"> </t>
    <phoneticPr fontId="1"/>
  </si>
  <si>
    <t>掛け率</t>
    <rPh sb="0" eb="1">
      <t>カ</t>
    </rPh>
    <rPh sb="2" eb="3">
      <t>リツ</t>
    </rPh>
    <phoneticPr fontId="1"/>
  </si>
  <si>
    <t>選択してください</t>
    <rPh sb="0" eb="2">
      <t>センタク</t>
    </rPh>
    <phoneticPr fontId="1"/>
  </si>
  <si>
    <t>振</t>
    <rPh sb="0" eb="1">
      <t>フリ</t>
    </rPh>
    <phoneticPr fontId="1"/>
  </si>
  <si>
    <t>ク</t>
    <phoneticPr fontId="1"/>
  </si>
  <si>
    <t>←全角スペース</t>
    <rPh sb="1" eb="3">
      <t>ゼンカク</t>
    </rPh>
    <phoneticPr fontId="1"/>
  </si>
  <si>
    <t>←半角スペース</t>
    <rPh sb="1" eb="2">
      <t>ハン</t>
    </rPh>
    <phoneticPr fontId="1"/>
  </si>
  <si>
    <t>←全角「・」</t>
    <rPh sb="1" eb="3">
      <t>ゼンカク</t>
    </rPh>
    <phoneticPr fontId="1"/>
  </si>
  <si>
    <t>←半角｢･｣</t>
    <rPh sb="1" eb="2">
      <t>ハン</t>
    </rPh>
    <phoneticPr fontId="1"/>
  </si>
  <si>
    <t>受講者の研修</t>
    <rPh sb="0" eb="3">
      <t>ジュコウシャ</t>
    </rPh>
    <rPh sb="4" eb="6">
      <t>ケンシュウ</t>
    </rPh>
    <phoneticPr fontId="1"/>
  </si>
  <si>
    <t>受講者上限時間</t>
    <rPh sb="0" eb="3">
      <t>ジュコウシャ</t>
    </rPh>
    <rPh sb="3" eb="5">
      <t>ジョウゲン</t>
    </rPh>
    <rPh sb="5" eb="7">
      <t>ジカン</t>
    </rPh>
    <phoneticPr fontId="1"/>
  </si>
  <si>
    <t>指導員上限時間</t>
    <rPh sb="0" eb="3">
      <t>シドウイン</t>
    </rPh>
    <rPh sb="3" eb="5">
      <t>ジョウゲン</t>
    </rPh>
    <rPh sb="5" eb="7">
      <t>ジカン</t>
    </rPh>
    <phoneticPr fontId="1"/>
  </si>
  <si>
    <t>義務指導員の研修</t>
    <rPh sb="0" eb="2">
      <t>ギム</t>
    </rPh>
    <rPh sb="2" eb="5">
      <t>シドウイン</t>
    </rPh>
    <rPh sb="6" eb="8">
      <t>ケンシュウ</t>
    </rPh>
    <phoneticPr fontId="1"/>
  </si>
  <si>
    <t>県立研修</t>
    <rPh sb="0" eb="2">
      <t>ケンリツ</t>
    </rPh>
    <rPh sb="2" eb="4">
      <t>ケンシュウ</t>
    </rPh>
    <phoneticPr fontId="1"/>
  </si>
  <si>
    <t>県立研修時数</t>
    <phoneticPr fontId="1"/>
  </si>
  <si>
    <t>義務研修</t>
    <rPh sb="0" eb="2">
      <t>ギム</t>
    </rPh>
    <rPh sb="2" eb="4">
      <t>ケンシュウ</t>
    </rPh>
    <phoneticPr fontId="1"/>
  </si>
  <si>
    <t>義務研修時数</t>
    <rPh sb="0" eb="2">
      <t>ギム</t>
    </rPh>
    <rPh sb="2" eb="4">
      <t>ケンシュウ</t>
    </rPh>
    <rPh sb="4" eb="6">
      <t>ジスウ</t>
    </rPh>
    <phoneticPr fontId="1"/>
  </si>
  <si>
    <t>義務県立</t>
    <rPh sb="0" eb="2">
      <t>ギム</t>
    </rPh>
    <rPh sb="2" eb="4">
      <t>ケンリツ</t>
    </rPh>
    <phoneticPr fontId="1"/>
  </si>
  <si>
    <t>浜田教育センター</t>
    <rPh sb="0" eb="2">
      <t>ハマダ</t>
    </rPh>
    <rPh sb="2" eb="4">
      <t>キョウイク</t>
    </rPh>
    <phoneticPr fontId="1"/>
  </si>
  <si>
    <t>校内における研修等に係る
非常勤講師氏名</t>
    <rPh sb="0" eb="2">
      <t>コウナイ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</si>
  <si>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主たる業務内容</t>
    <rPh sb="0" eb="1">
      <t>シュ</t>
    </rPh>
    <rPh sb="3" eb="5">
      <t>ギョウム</t>
    </rPh>
    <rPh sb="5" eb="7">
      <t>ナイヨウ</t>
    </rPh>
    <phoneticPr fontId="1"/>
  </si>
  <si>
    <t>週当たり
勤務日数</t>
    <rPh sb="0" eb="1">
      <t>シュウ</t>
    </rPh>
    <rPh sb="1" eb="2">
      <t>ア</t>
    </rPh>
    <rPh sb="5" eb="7">
      <t>キンム</t>
    </rPh>
    <rPh sb="7" eb="9">
      <t>ニッスウ</t>
    </rPh>
    <phoneticPr fontId="1"/>
  </si>
  <si>
    <t>所管教育事務所</t>
    <rPh sb="0" eb="2">
      <t>ショカン</t>
    </rPh>
    <rPh sb="2" eb="4">
      <t>キョウイク</t>
    </rPh>
    <rPh sb="4" eb="7">
      <t>ジムショ</t>
    </rPh>
    <phoneticPr fontId="1"/>
  </si>
  <si>
    <t>表題（体制表）</t>
    <rPh sb="0" eb="2">
      <t>ヒョウダイ</t>
    </rPh>
    <rPh sb="3" eb="6">
      <t>タイセイヒョウ</t>
    </rPh>
    <phoneticPr fontId="1"/>
  </si>
  <si>
    <t>表題（週時程表）</t>
    <rPh sb="0" eb="2">
      <t>ヒョウダイ</t>
    </rPh>
    <rPh sb="3" eb="4">
      <t>シュウ</t>
    </rPh>
    <rPh sb="4" eb="6">
      <t>ジテイ</t>
    </rPh>
    <rPh sb="6" eb="7">
      <t>ヒョウ</t>
    </rPh>
    <phoneticPr fontId="1"/>
  </si>
  <si>
    <t>2．初任者研修に係る週時程表（拠点校方式）</t>
    <phoneticPr fontId="1"/>
  </si>
  <si>
    <t>2．初任者研修に係る週時程表（各校方式）</t>
    <rPh sb="15" eb="17">
      <t>カクコウ</t>
    </rPh>
    <phoneticPr fontId="1"/>
  </si>
  <si>
    <t>教科指導教員</t>
    <rPh sb="0" eb="2">
      <t>キョウカ</t>
    </rPh>
    <rPh sb="2" eb="4">
      <t>シドウ</t>
    </rPh>
    <rPh sb="4" eb="6">
      <t>キョウイン</t>
    </rPh>
    <phoneticPr fontId="1"/>
  </si>
  <si>
    <t>委</t>
    <rPh sb="0" eb="1">
      <t>イイン</t>
    </rPh>
    <phoneticPr fontId="1"/>
  </si>
  <si>
    <t>時数除外_指導員</t>
    <rPh sb="0" eb="2">
      <t>ジスウ</t>
    </rPh>
    <rPh sb="2" eb="4">
      <t>ジョガイ</t>
    </rPh>
    <rPh sb="5" eb="8">
      <t>シドウイン</t>
    </rPh>
    <phoneticPr fontId="1"/>
  </si>
  <si>
    <t>時数除外_受講者</t>
    <rPh sb="0" eb="2">
      <t>ジスウ</t>
    </rPh>
    <rPh sb="2" eb="4">
      <t>ジョガイ</t>
    </rPh>
    <rPh sb="5" eb="8">
      <t>ジュコウシャ</t>
    </rPh>
    <phoneticPr fontId="1"/>
  </si>
  <si>
    <t>校内指導教員（研修時間）</t>
    <rPh sb="0" eb="2">
      <t>コウナイ</t>
    </rPh>
    <rPh sb="2" eb="4">
      <t>シドウ</t>
    </rPh>
    <rPh sb="4" eb="6">
      <t>キョウイン</t>
    </rPh>
    <rPh sb="7" eb="9">
      <t>ケンシュウ</t>
    </rPh>
    <rPh sb="9" eb="11">
      <t>ジカン</t>
    </rPh>
    <phoneticPr fontId="1"/>
  </si>
  <si>
    <t>校内指導教員（授業時間）</t>
    <rPh sb="0" eb="2">
      <t>コウナイ</t>
    </rPh>
    <rPh sb="2" eb="4">
      <t>シドウ</t>
    </rPh>
    <rPh sb="4" eb="6">
      <t>キョウイン</t>
    </rPh>
    <rPh sb="7" eb="9">
      <t>ジュギョウ</t>
    </rPh>
    <rPh sb="9" eb="11">
      <t>ジカン</t>
    </rPh>
    <phoneticPr fontId="1"/>
  </si>
  <si>
    <t>教科指導教員（授業時間）</t>
    <rPh sb="0" eb="2">
      <t>キョウカ</t>
    </rPh>
    <rPh sb="2" eb="4">
      <t>シドウ</t>
    </rPh>
    <rPh sb="4" eb="6">
      <t>キョウイン</t>
    </rPh>
    <phoneticPr fontId="1"/>
  </si>
  <si>
    <t>教科指導教員（研修時間）</t>
    <rPh sb="0" eb="2">
      <t>キョウカ</t>
    </rPh>
    <rPh sb="2" eb="4">
      <t>シドウ</t>
    </rPh>
    <rPh sb="4" eb="6">
      <t>キョウイン</t>
    </rPh>
    <phoneticPr fontId="1"/>
  </si>
  <si>
    <t>無</t>
    <rPh sb="0" eb="1">
      <t>ム</t>
    </rPh>
    <phoneticPr fontId="1"/>
  </si>
  <si>
    <t>←null</t>
    <phoneticPr fontId="1"/>
  </si>
  <si>
    <t>・</t>
  </si>
  <si>
    <t>拠点校方式</t>
    <rPh sb="0" eb="3">
      <t>キョテンコウ</t>
    </rPh>
    <rPh sb="3" eb="5">
      <t>ホウシキ</t>
    </rPh>
    <phoneticPr fontId="1"/>
  </si>
  <si>
    <t>各校方式</t>
    <rPh sb="0" eb="2">
      <t>カクコウ</t>
    </rPh>
    <rPh sb="2" eb="4">
      <t>ホウシキ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</si>
  <si>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</si>
  <si>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</si>
  <si>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</si>
  <si>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特別支援学校（高等部）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</si>
  <si>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所属</t>
    <rPh sb="0" eb="2">
      <t>ショゾク</t>
    </rPh>
    <phoneticPr fontId="1"/>
  </si>
  <si>
    <t>時程表所属リスト（小）</t>
    <rPh sb="0" eb="3">
      <t>ジテイヒョウ</t>
    </rPh>
    <rPh sb="3" eb="5">
      <t>ショゾク</t>
    </rPh>
    <rPh sb="9" eb="10">
      <t>ショウ</t>
    </rPh>
    <phoneticPr fontId="1"/>
  </si>
  <si>
    <t>時程表所属リスト（中）</t>
    <rPh sb="0" eb="3">
      <t>ジテイヒョウ</t>
    </rPh>
    <rPh sb="3" eb="5">
      <t>ショゾク</t>
    </rPh>
    <rPh sb="9" eb="10">
      <t>チュウ</t>
    </rPh>
    <phoneticPr fontId="1"/>
  </si>
  <si>
    <t>時程表所属リスト（高）</t>
    <rPh sb="0" eb="3">
      <t>ジテイヒョウ</t>
    </rPh>
    <rPh sb="3" eb="5">
      <t>ショゾク</t>
    </rPh>
    <rPh sb="9" eb="10">
      <t>コウ</t>
    </rPh>
    <phoneticPr fontId="1"/>
  </si>
  <si>
    <t>時程表所属リスト（特）</t>
    <rPh sb="0" eb="3">
      <t>ジテイヒョウ</t>
    </rPh>
    <rPh sb="3" eb="5">
      <t>ショゾク</t>
    </rPh>
    <rPh sb="9" eb="10">
      <t>トク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</si>
  <si>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</si>
  <si>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</si>
  <si>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昼</t>
    <rPh sb="0" eb="1">
      <t>ヒル</t>
    </rPh>
    <phoneticPr fontId="1"/>
  </si>
  <si>
    <t>校内における研修に係る非常勤講師</t>
    <rPh sb="0" eb="2">
      <t>コウナイ</t>
    </rPh>
    <rPh sb="6" eb="8">
      <t>ケンシュウ</t>
    </rPh>
    <rPh sb="9" eb="10">
      <t>カカ</t>
    </rPh>
    <rPh sb="11" eb="14">
      <t>ヒジョウキン</t>
    </rPh>
    <rPh sb="14" eb="16">
      <t>コウシ</t>
    </rPh>
    <phoneticPr fontId="1"/>
  </si>
  <si>
    <t>Ｎｏ．２の計算シート</t>
    <rPh sb="5" eb="7">
      <t>ケイサン</t>
    </rPh>
    <phoneticPr fontId="1"/>
  </si>
  <si>
    <t>・</t>
    <phoneticPr fontId="1"/>
  </si>
  <si>
    <t>a</t>
  </si>
  <si>
    <t>b</t>
  </si>
  <si>
    <t>初任者A</t>
    <rPh sb="0" eb="3">
      <t>ショニンシャ</t>
    </rPh>
    <phoneticPr fontId="1"/>
  </si>
  <si>
    <t>初任者B</t>
    <rPh sb="0" eb="3">
      <t>ショニンシャ</t>
    </rPh>
    <phoneticPr fontId="1"/>
  </si>
  <si>
    <t>初任者C</t>
    <rPh sb="0" eb="3">
      <t>ショニンシャ</t>
    </rPh>
    <phoneticPr fontId="1"/>
  </si>
  <si>
    <t>非常勤講師</t>
    <rPh sb="0" eb="2">
      <t>ヒジョウ</t>
    </rPh>
    <phoneticPr fontId="1"/>
  </si>
  <si>
    <t>指導員選択abc</t>
    <rPh sb="0" eb="3">
      <t>シドウイン</t>
    </rPh>
    <rPh sb="3" eb="5">
      <t>センタク</t>
    </rPh>
    <phoneticPr fontId="1"/>
  </si>
  <si>
    <t>a</t>
    <phoneticPr fontId="1"/>
  </si>
  <si>
    <t>b</t>
    <phoneticPr fontId="1"/>
  </si>
  <si>
    <t>c</t>
  </si>
  <si>
    <t>c</t>
    <phoneticPr fontId="1"/>
  </si>
  <si>
    <t>a,b</t>
    <phoneticPr fontId="1"/>
  </si>
  <si>
    <t>a,c</t>
    <phoneticPr fontId="1"/>
  </si>
  <si>
    <t>b,c</t>
    <phoneticPr fontId="1"/>
  </si>
  <si>
    <t>a,b,c</t>
    <phoneticPr fontId="1"/>
  </si>
  <si>
    <t>高等部</t>
    <phoneticPr fontId="1"/>
  </si>
  <si>
    <t>義務</t>
    <rPh sb="0" eb="2">
      <t>ギム</t>
    </rPh>
    <phoneticPr fontId="1"/>
  </si>
  <si>
    <t>県立</t>
    <rPh sb="0" eb="2">
      <t>ケンリツ</t>
    </rPh>
    <phoneticPr fontId="1"/>
  </si>
  <si>
    <t>英</t>
    <rPh sb="0" eb="1">
      <t>エイ</t>
    </rPh>
    <phoneticPr fontId="1"/>
  </si>
  <si>
    <t>教科指導員氏名</t>
    <rPh sb="0" eb="2">
      <t>キョウカ</t>
    </rPh>
    <rPh sb="2" eb="4">
      <t>シドウ</t>
    </rPh>
    <rPh sb="5" eb="7">
      <t>シメイ</t>
    </rPh>
    <phoneticPr fontId="1"/>
  </si>
  <si>
    <t>・</t>
    <phoneticPr fontId="1"/>
  </si>
  <si>
    <t>児</t>
    <rPh sb="0" eb="1">
      <t>ジ</t>
    </rPh>
    <phoneticPr fontId="1"/>
  </si>
  <si>
    <t>第Ⅱ回センター研修日</t>
    <rPh sb="0" eb="1">
      <t>ダイ</t>
    </rPh>
    <rPh sb="2" eb="3">
      <t>カイ</t>
    </rPh>
    <rPh sb="7" eb="9">
      <t>ケンシュウ</t>
    </rPh>
    <rPh sb="9" eb="10">
      <t>ビ</t>
    </rPh>
    <phoneticPr fontId="1"/>
  </si>
  <si>
    <t>会場</t>
    <rPh sb="0" eb="2">
      <t>カイジョウ</t>
    </rPh>
    <phoneticPr fontId="1"/>
  </si>
  <si>
    <t>松江養護学校</t>
    <rPh sb="0" eb="2">
      <t>マツエ</t>
    </rPh>
    <rPh sb="2" eb="4">
      <t>ヨウゴ</t>
    </rPh>
    <rPh sb="4" eb="6">
      <t>ガッコウ</t>
    </rPh>
    <phoneticPr fontId="1"/>
  </si>
  <si>
    <t>島根県教育センター</t>
    <rPh sb="0" eb="9">
      <t>シマセ</t>
    </rPh>
    <phoneticPr fontId="1"/>
  </si>
  <si>
    <t>出雲合同庁舎</t>
    <phoneticPr fontId="1"/>
  </si>
  <si>
    <t>第Ⅰ回教育センター研修</t>
  </si>
  <si>
    <t>第Ⅱ回教育センター研修</t>
  </si>
  <si>
    <t>第Ⅲ回教育センター研修</t>
  </si>
  <si>
    <t>第Ⅳ回教育センター研修</t>
  </si>
  <si>
    <t>第Ⅴ回教育センター研修</t>
  </si>
  <si>
    <r>
      <t>初任者</t>
    </r>
    <r>
      <rPr>
        <b/>
        <sz val="16"/>
        <color indexed="8"/>
        <rFont val="ＤＦ特太ゴシック体"/>
        <family val="3"/>
        <charset val="128"/>
      </rPr>
      <t>Ｂ</t>
    </r>
    <r>
      <rPr>
        <sz val="11"/>
        <color indexed="8"/>
        <rFont val="ＭＳ 明朝"/>
        <family val="1"/>
        <charset val="128"/>
      </rPr>
      <t>　氏　名</t>
    </r>
    <phoneticPr fontId="1"/>
  </si>
  <si>
    <r>
      <t>初任者</t>
    </r>
    <r>
      <rPr>
        <b/>
        <sz val="16"/>
        <color indexed="8"/>
        <rFont val="ＤＦ特太ゴシック体"/>
        <family val="3"/>
        <charset val="128"/>
      </rPr>
      <t>Ｃ</t>
    </r>
    <r>
      <rPr>
        <sz val="11"/>
        <color indexed="8"/>
        <rFont val="ＭＳ 明朝"/>
        <family val="1"/>
        <charset val="128"/>
      </rPr>
      <t>　氏　名</t>
    </r>
    <phoneticPr fontId="1"/>
  </si>
  <si>
    <t>特別支援学校（小学部）</t>
    <rPh sb="0" eb="2">
      <t>トクベツ</t>
    </rPh>
    <rPh sb="2" eb="4">
      <t>シエン</t>
    </rPh>
    <rPh sb="4" eb="6">
      <t>ガッコウ</t>
    </rPh>
    <rPh sb="7" eb="9">
      <t>ショウガク</t>
    </rPh>
    <rPh sb="9" eb="10">
      <t>ブ</t>
    </rPh>
    <phoneticPr fontId="1"/>
  </si>
  <si>
    <t>特別支援学校（中学部）</t>
    <rPh sb="0" eb="2">
      <t>トクベツ</t>
    </rPh>
    <rPh sb="2" eb="4">
      <t>シエン</t>
    </rPh>
    <rPh sb="4" eb="6">
      <t>ガッコウ</t>
    </rPh>
    <rPh sb="7" eb="9">
      <t>チュウガク</t>
    </rPh>
    <rPh sb="9" eb="10">
      <t>ブ</t>
    </rPh>
    <phoneticPr fontId="1"/>
  </si>
  <si>
    <t>小学</t>
    <rPh sb="0" eb="1">
      <t>ショウ</t>
    </rPh>
    <rPh sb="1" eb="2">
      <t>ガク</t>
    </rPh>
    <phoneticPr fontId="1"/>
  </si>
  <si>
    <t>中学</t>
    <rPh sb="0" eb="1">
      <t>チュウ</t>
    </rPh>
    <rPh sb="1" eb="2">
      <t>ガク</t>
    </rPh>
    <phoneticPr fontId="1"/>
  </si>
  <si>
    <t>高等</t>
    <rPh sb="0" eb="2">
      <t>コウトウ</t>
    </rPh>
    <phoneticPr fontId="1"/>
  </si>
  <si>
    <t>年度指定</t>
    <rPh sb="0" eb="2">
      <t>ネンド</t>
    </rPh>
    <rPh sb="2" eb="4">
      <t>シテイ</t>
    </rPh>
    <phoneticPr fontId="1"/>
  </si>
  <si>
    <t>年度リスト</t>
    <rPh sb="0" eb="2">
      <t>ネンド</t>
    </rPh>
    <phoneticPr fontId="1"/>
  </si>
  <si>
    <t>令和６年度　</t>
  </si>
  <si>
    <t>2024/4/0</t>
    <phoneticPr fontId="1"/>
  </si>
  <si>
    <t>第Ⅲ回センター研修会場</t>
    <rPh sb="0" eb="1">
      <t>ダイ</t>
    </rPh>
    <rPh sb="2" eb="3">
      <t>カイ</t>
    </rPh>
    <rPh sb="7" eb="9">
      <t>ケンシュウ</t>
    </rPh>
    <rPh sb="9" eb="11">
      <t>カイジョウ</t>
    </rPh>
    <phoneticPr fontId="1"/>
  </si>
  <si>
    <t>島根県教育センター</t>
    <rPh sb="0" eb="5">
      <t>シマネケンキョウイク</t>
    </rPh>
    <phoneticPr fontId="1"/>
  </si>
  <si>
    <t>浜田教育センター</t>
    <rPh sb="0" eb="4">
      <t>ハマダキョウイク</t>
    </rPh>
    <phoneticPr fontId="1"/>
  </si>
  <si>
    <t>令和６年度　初任者研修に係る研修体制表（各校方式用）</t>
  </si>
  <si>
    <t>校種</t>
    <rPh sb="0" eb="2">
      <t>コウシュ</t>
    </rPh>
    <phoneticPr fontId="1"/>
  </si>
  <si>
    <t>教科指導員</t>
    <rPh sb="0" eb="2">
      <t>キョウカ</t>
    </rPh>
    <rPh sb="2" eb="4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</si>
</sst>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\-0;"/>
    <numFmt numFmtId="177" formatCode="[$-411]ggge&quot;年&quot;m&quot;月&quot;d&quot;日&quot;;@"/>
    <numFmt numFmtId="178" formatCode="m&quot;月&quot;d&quot;日&quot;\(aaa\)"/>
    <numFmt numFmtId="179" formatCode=";;;"/>
    <numFmt numFmtId="180" formatCode="0.0"/>
  </numFmts>
  <fonts count="5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HGｺﾞｼｯｸE"/>
      <family val="3"/>
      <charset val="128"/>
    </font>
    <font>
      <sz val="11"/>
      <color indexed="8"/>
      <name val="HGｺﾞｼｯｸE"/>
      <family val="3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HG創英角ｺﾞｼｯｸUB"/>
      <family val="3"/>
      <charset val="128"/>
    </font>
    <font>
      <sz val="18"/>
      <color indexed="8"/>
      <name val="ＭＳ ゴシック"/>
      <family val="3"/>
      <charset val="128"/>
    </font>
    <font>
      <sz val="11"/>
      <color indexed="8"/>
      <name val="ＤＦ特太ゴシック体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color rgb="FF0070C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0"/>
      <color rgb="FF00206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i/>
      <sz val="36"/>
      <color rgb="FFFF0000"/>
      <name val="HG創英角ｺﾞｼｯｸUB"/>
      <family val="3"/>
      <charset val="128"/>
    </font>
    <font>
      <i/>
      <sz val="22"/>
      <color rgb="FFFF0000"/>
      <name val="HG創英角ｺﾞｼｯｸUB"/>
      <family val="3"/>
      <charset val="128"/>
    </font>
    <font>
      <i/>
      <sz val="14"/>
      <color rgb="FFFF0000"/>
      <name val="HG創英角ｺﾞｼｯｸUB"/>
      <family val="3"/>
      <charset val="128"/>
    </font>
    <font>
      <i/>
      <sz val="18"/>
      <color rgb="FFFF0000"/>
      <name val="HG創英角ｺﾞｼｯｸUB"/>
      <family val="3"/>
      <charset val="128"/>
    </font>
    <font>
      <i/>
      <sz val="20"/>
      <color rgb="FFFFFF00"/>
      <name val="HG創英角ｺﾞｼｯｸUB"/>
      <family val="3"/>
      <charset val="128"/>
    </font>
    <font>
      <sz val="11"/>
      <color theme="1"/>
      <name val="ＭＳ 明朝"/>
      <family val="1"/>
      <charset val="128"/>
    </font>
    <font>
      <i/>
      <sz val="16"/>
      <color rgb="FFFF0000"/>
      <name val="HG創英角ｺﾞｼｯｸUB"/>
      <family val="3"/>
      <charset val="128"/>
    </font>
    <font>
      <sz val="16"/>
      <color indexed="8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ＤＦ特太ゴシック体"/>
      <family val="3"/>
      <charset val="128"/>
    </font>
    <font>
      <sz val="2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9" tint="0.39997558519241921"/>
      </top>
      <bottom/>
      <diagonal/>
    </border>
    <border>
      <left/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theme="9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26" fillId="0" borderId="0">
      <alignment vertical="center"/>
    </xf>
  </cellStyleXfs>
  <cellXfs count="6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9" xfId="2" quotePrefix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quotePrefix="1" applyFont="1" applyBorder="1" applyAlignment="1">
      <alignment horizontal="center" vertical="center"/>
    </xf>
    <xf numFmtId="0" fontId="7" fillId="0" borderId="13" xfId="2" quotePrefix="1" applyFont="1" applyBorder="1" applyAlignment="1">
      <alignment horizontal="center" vertical="center"/>
    </xf>
    <xf numFmtId="0" fontId="2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6" fillId="0" borderId="0" xfId="2" applyFont="1">
      <alignment vertical="center"/>
    </xf>
    <xf numFmtId="0" fontId="27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0" fillId="0" borderId="17" xfId="2" applyFont="1" applyBorder="1" applyAlignment="1">
      <alignment vertical="center" textRotation="255"/>
    </xf>
    <xf numFmtId="0" fontId="11" fillId="0" borderId="0" xfId="2" applyFont="1" applyAlignment="1">
      <alignment horizontal="right" vertical="center"/>
    </xf>
    <xf numFmtId="0" fontId="21" fillId="0" borderId="21" xfId="0" applyFont="1" applyBorder="1" applyAlignment="1">
      <alignment horizontal="center" vertical="center" wrapText="1"/>
    </xf>
    <xf numFmtId="176" fontId="4" fillId="0" borderId="22" xfId="0" quotePrefix="1" applyNumberFormat="1" applyFont="1" applyBorder="1" applyAlignment="1">
      <alignment horizontal="center" vertical="center" shrinkToFit="1"/>
    </xf>
    <xf numFmtId="0" fontId="33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176" fontId="7" fillId="0" borderId="0" xfId="2" applyNumberFormat="1" applyFont="1">
      <alignment vertical="center"/>
    </xf>
    <xf numFmtId="0" fontId="41" fillId="0" borderId="0" xfId="2" applyFont="1" applyAlignment="1">
      <alignment vertical="center" shrinkToFit="1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3" fillId="0" borderId="0" xfId="2" applyFont="1" applyAlignment="1">
      <alignment vertical="center" shrinkToFit="1"/>
    </xf>
    <xf numFmtId="0" fontId="30" fillId="0" borderId="0" xfId="2" applyFont="1">
      <alignment vertical="center"/>
    </xf>
    <xf numFmtId="0" fontId="23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shrinkToFit="1"/>
    </xf>
    <xf numFmtId="0" fontId="37" fillId="0" borderId="0" xfId="2" applyFont="1">
      <alignment vertical="center"/>
    </xf>
    <xf numFmtId="0" fontId="13" fillId="0" borderId="0" xfId="2" applyFont="1">
      <alignment vertical="center"/>
    </xf>
    <xf numFmtId="0" fontId="7" fillId="0" borderId="15" xfId="2" applyFont="1" applyBorder="1">
      <alignment vertical="center"/>
    </xf>
    <xf numFmtId="0" fontId="11" fillId="0" borderId="0" xfId="2" applyFont="1">
      <alignment vertical="center"/>
    </xf>
    <xf numFmtId="0" fontId="7" fillId="0" borderId="4" xfId="2" applyFont="1" applyBorder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4" xfId="2" applyNumberFormat="1" applyFont="1" applyBorder="1">
      <alignment vertical="center"/>
    </xf>
    <xf numFmtId="0" fontId="19" fillId="0" borderId="0" xfId="2" applyFont="1">
      <alignment vertical="center"/>
    </xf>
    <xf numFmtId="0" fontId="7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textRotation="255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0" fillId="0" borderId="29" xfId="2" quotePrefix="1" applyFont="1" applyBorder="1" applyAlignment="1" applyProtection="1">
      <alignment horizontal="center" vertical="center" shrinkToFit="1"/>
      <protection locked="0"/>
    </xf>
    <xf numFmtId="0" fontId="4" fillId="0" borderId="28" xfId="0" quotePrefix="1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4" fillId="0" borderId="13" xfId="2" applyFont="1" applyBorder="1" applyAlignment="1">
      <alignment horizontal="center" vertical="center"/>
    </xf>
    <xf numFmtId="0" fontId="32" fillId="0" borderId="0" xfId="2" applyFont="1" applyAlignment="1">
      <alignment vertical="center" shrinkToFit="1"/>
    </xf>
    <xf numFmtId="0" fontId="4" fillId="0" borderId="33" xfId="2" applyFont="1" applyBorder="1" applyAlignment="1">
      <alignment vertical="center" shrinkToFit="1"/>
    </xf>
    <xf numFmtId="0" fontId="4" fillId="0" borderId="3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 wrapText="1" shrinkToFit="1"/>
    </xf>
    <xf numFmtId="178" fontId="4" fillId="0" borderId="3" xfId="2" applyNumberFormat="1" applyFont="1" applyBorder="1" applyAlignment="1">
      <alignment horizontal="center" vertical="center"/>
    </xf>
    <xf numFmtId="0" fontId="15" fillId="0" borderId="0" xfId="2" applyFont="1">
      <alignment vertical="center"/>
    </xf>
    <xf numFmtId="178" fontId="4" fillId="0" borderId="10" xfId="2" applyNumberFormat="1" applyFont="1" applyBorder="1" applyAlignment="1">
      <alignment horizontal="center" vertical="center"/>
    </xf>
    <xf numFmtId="0" fontId="4" fillId="0" borderId="11" xfId="2" applyFont="1" applyBorder="1">
      <alignment vertical="center"/>
    </xf>
    <xf numFmtId="0" fontId="14" fillId="0" borderId="0" xfId="2" applyFont="1" applyAlignment="1">
      <alignment vertical="center" shrinkToFit="1"/>
    </xf>
    <xf numFmtId="0" fontId="16" fillId="0" borderId="0" xfId="2" applyFont="1" applyAlignment="1">
      <alignment horizontal="left" vertical="center"/>
    </xf>
    <xf numFmtId="0" fontId="24" fillId="0" borderId="0" xfId="2" applyFont="1" applyAlignment="1">
      <alignment vertical="center" wrapText="1" shrinkToFit="1"/>
    </xf>
    <xf numFmtId="0" fontId="4" fillId="0" borderId="69" xfId="2" applyFont="1" applyBorder="1" applyAlignment="1">
      <alignment horizontal="centerContinuous" vertical="center"/>
    </xf>
    <xf numFmtId="0" fontId="4" fillId="0" borderId="67" xfId="2" applyFont="1" applyBorder="1" applyAlignment="1">
      <alignment horizontal="centerContinuous" vertical="center"/>
    </xf>
    <xf numFmtId="0" fontId="4" fillId="0" borderId="0" xfId="2" applyFont="1" applyAlignment="1">
      <alignment vertical="top" shrinkToFit="1"/>
    </xf>
    <xf numFmtId="0" fontId="40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14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 shrinkToFit="1"/>
    </xf>
    <xf numFmtId="0" fontId="16" fillId="0" borderId="0" xfId="2" applyFont="1" applyAlignment="1">
      <alignment horizontal="centerContinuous" vertical="center"/>
    </xf>
    <xf numFmtId="0" fontId="4" fillId="0" borderId="68" xfId="2" applyFont="1" applyBorder="1" applyAlignment="1">
      <alignment horizontal="center" vertical="center"/>
    </xf>
    <xf numFmtId="0" fontId="7" fillId="0" borderId="0" xfId="2" applyFont="1" applyAlignment="1"/>
    <xf numFmtId="0" fontId="7" fillId="0" borderId="73" xfId="2" quotePrefix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20" fillId="0" borderId="2" xfId="2" quotePrefix="1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0" fontId="7" fillId="0" borderId="15" xfId="2" applyFont="1" applyBorder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14" xfId="2" applyFont="1" applyBorder="1" applyAlignment="1">
      <alignment horizontal="center" vertical="center" shrinkToFit="1"/>
    </xf>
    <xf numFmtId="0" fontId="36" fillId="0" borderId="19" xfId="2" applyFont="1" applyBorder="1" applyAlignment="1">
      <alignment vertical="center" shrinkToFit="1"/>
    </xf>
    <xf numFmtId="0" fontId="36" fillId="0" borderId="0" xfId="2" applyFont="1" applyAlignment="1">
      <alignment vertical="center" shrinkToFit="1"/>
    </xf>
    <xf numFmtId="0" fontId="34" fillId="0" borderId="0" xfId="2" applyFont="1" applyAlignment="1">
      <alignment vertical="center" shrinkToFit="1"/>
    </xf>
    <xf numFmtId="0" fontId="4" fillId="0" borderId="37" xfId="0" applyFont="1" applyBorder="1" applyAlignment="1">
      <alignment horizontal="center" vertical="center" wrapText="1"/>
    </xf>
    <xf numFmtId="0" fontId="30" fillId="0" borderId="0" xfId="2" applyFont="1" applyAlignment="1">
      <alignment vertical="center" shrinkToFit="1"/>
    </xf>
    <xf numFmtId="0" fontId="35" fillId="0" borderId="0" xfId="2" applyFont="1" applyAlignment="1">
      <alignment vertical="center" shrinkToFit="1"/>
    </xf>
    <xf numFmtId="0" fontId="4" fillId="0" borderId="46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Border="1" applyAlignment="1">
      <alignment horizontal="centerContinuous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 shrinkToFit="1"/>
    </xf>
    <xf numFmtId="0" fontId="0" fillId="0" borderId="0" xfId="0" applyBorder="1"/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center" vertical="center" shrinkToFit="1"/>
    </xf>
    <xf numFmtId="179" fontId="7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15" xfId="2" applyFont="1" applyBorder="1" applyProtection="1">
      <alignment vertical="center"/>
    </xf>
    <xf numFmtId="0" fontId="7" fillId="0" borderId="0" xfId="2" applyFont="1" applyProtection="1">
      <alignment vertical="center"/>
    </xf>
    <xf numFmtId="0" fontId="27" fillId="0" borderId="0" xfId="2" applyFont="1" applyProtection="1">
      <alignment vertical="center"/>
    </xf>
    <xf numFmtId="0" fontId="30" fillId="0" borderId="17" xfId="2" applyFont="1" applyBorder="1" applyAlignment="1" applyProtection="1">
      <alignment vertical="center" textRotation="255"/>
    </xf>
    <xf numFmtId="0" fontId="7" fillId="0" borderId="1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5" borderId="26" xfId="2" applyFont="1" applyFill="1" applyBorder="1" applyAlignment="1" applyProtection="1">
      <alignment horizontal="centerContinuous" vertical="center" shrinkToFit="1"/>
      <protection locked="0"/>
    </xf>
    <xf numFmtId="0" fontId="7" fillId="5" borderId="27" xfId="2" applyFont="1" applyFill="1" applyBorder="1" applyAlignment="1" applyProtection="1">
      <alignment horizontal="centerContinuous" vertical="center" shrinkToFit="1"/>
      <protection locked="0"/>
    </xf>
    <xf numFmtId="0" fontId="7" fillId="5" borderId="34" xfId="2" applyFont="1" applyFill="1" applyBorder="1" applyAlignment="1" applyProtection="1">
      <alignment horizontal="centerContinuous" vertical="center" shrinkToFit="1"/>
      <protection locked="0"/>
    </xf>
    <xf numFmtId="0" fontId="7" fillId="5" borderId="21" xfId="2" applyFont="1" applyFill="1" applyBorder="1" applyAlignment="1" applyProtection="1">
      <alignment horizontal="centerContinuous" vertical="center" shrinkToFit="1"/>
      <protection locked="0"/>
    </xf>
    <xf numFmtId="0" fontId="7" fillId="5" borderId="2" xfId="2" applyFont="1" applyFill="1" applyBorder="1" applyAlignment="1" applyProtection="1">
      <alignment horizontal="centerContinuous" vertical="center" shrinkToFit="1"/>
      <protection locked="0"/>
    </xf>
    <xf numFmtId="0" fontId="7" fillId="5" borderId="11" xfId="2" applyFont="1" applyFill="1" applyBorder="1" applyAlignment="1" applyProtection="1">
      <alignment horizontal="centerContinuous" vertical="center" shrinkToFit="1"/>
      <protection locked="0"/>
    </xf>
    <xf numFmtId="0" fontId="7" fillId="5" borderId="10" xfId="2" applyFont="1" applyFill="1" applyBorder="1" applyAlignment="1" applyProtection="1">
      <alignment horizontal="centerContinuous" vertical="center" shrinkToFit="1"/>
      <protection locked="0"/>
    </xf>
    <xf numFmtId="0" fontId="7" fillId="5" borderId="31" xfId="2" applyFont="1" applyFill="1" applyBorder="1" applyAlignment="1" applyProtection="1">
      <alignment horizontal="centerContinuous" vertical="center" shrinkToFit="1"/>
      <protection locked="0"/>
    </xf>
    <xf numFmtId="0" fontId="7" fillId="5" borderId="35" xfId="2" applyFont="1" applyFill="1" applyBorder="1" applyAlignment="1" applyProtection="1">
      <alignment horizontal="centerContinuous" vertical="center" shrinkToFit="1"/>
      <protection locked="0"/>
    </xf>
    <xf numFmtId="0" fontId="7" fillId="5" borderId="3" xfId="2" applyFont="1" applyFill="1" applyBorder="1" applyAlignment="1" applyProtection="1">
      <alignment horizontal="centerContinuous" vertical="center" shrinkToFit="1"/>
      <protection locked="0"/>
    </xf>
    <xf numFmtId="0" fontId="7" fillId="5" borderId="1" xfId="2" applyFont="1" applyFill="1" applyBorder="1" applyAlignment="1" applyProtection="1">
      <alignment horizontal="centerContinuous" vertical="center" shrinkToFit="1"/>
      <protection locked="0"/>
    </xf>
    <xf numFmtId="0" fontId="7" fillId="5" borderId="22" xfId="2" applyFont="1" applyFill="1" applyBorder="1" applyAlignment="1" applyProtection="1">
      <alignment horizontal="centerContinuous" vertical="center" shrinkToFit="1"/>
      <protection locked="0"/>
    </xf>
    <xf numFmtId="0" fontId="7" fillId="5" borderId="20" xfId="2" applyFont="1" applyFill="1" applyBorder="1" applyAlignment="1" applyProtection="1">
      <alignment horizontal="centerContinuous" vertical="center" shrinkToFit="1"/>
      <protection locked="0"/>
    </xf>
    <xf numFmtId="0" fontId="7" fillId="5" borderId="30" xfId="2" applyFont="1" applyFill="1" applyBorder="1" applyAlignment="1" applyProtection="1">
      <alignment horizontal="centerContinuous" vertical="center" shrinkToFit="1"/>
      <protection locked="0"/>
    </xf>
    <xf numFmtId="0" fontId="7" fillId="5" borderId="33" xfId="2" applyFont="1" applyFill="1" applyBorder="1" applyAlignment="1" applyProtection="1">
      <alignment horizontal="centerContinuous" vertical="center" shrinkToFit="1"/>
      <protection locked="0"/>
    </xf>
    <xf numFmtId="0" fontId="7" fillId="5" borderId="24" xfId="2" applyFont="1" applyFill="1" applyBorder="1" applyAlignment="1" applyProtection="1">
      <alignment horizontal="centerContinuous" vertical="center" shrinkToFit="1"/>
      <protection locked="0"/>
    </xf>
    <xf numFmtId="0" fontId="13" fillId="5" borderId="27" xfId="2" applyFont="1" applyFill="1" applyBorder="1" applyAlignment="1" applyProtection="1">
      <alignment horizontal="centerContinuous" vertical="center" shrinkToFit="1"/>
      <protection locked="0"/>
    </xf>
    <xf numFmtId="0" fontId="13" fillId="5" borderId="21" xfId="2" applyFont="1" applyFill="1" applyBorder="1" applyAlignment="1" applyProtection="1">
      <alignment horizontal="centerContinuous" vertical="center" shrinkToFit="1"/>
      <protection locked="0"/>
    </xf>
    <xf numFmtId="0" fontId="13" fillId="5" borderId="11" xfId="2" applyFont="1" applyFill="1" applyBorder="1" applyAlignment="1" applyProtection="1">
      <alignment horizontal="centerContinuous" vertical="center" shrinkToFit="1"/>
      <protection locked="0"/>
    </xf>
    <xf numFmtId="0" fontId="13" fillId="5" borderId="31" xfId="2" applyFont="1" applyFill="1" applyBorder="1" applyAlignment="1" applyProtection="1">
      <alignment horizontal="centerContinuous" vertical="center" shrinkToFit="1"/>
      <protection locked="0"/>
    </xf>
    <xf numFmtId="0" fontId="13" fillId="5" borderId="1" xfId="2" applyFont="1" applyFill="1" applyBorder="1" applyAlignment="1" applyProtection="1">
      <alignment horizontal="centerContinuous" vertical="center" shrinkToFit="1"/>
      <protection locked="0"/>
    </xf>
    <xf numFmtId="0" fontId="13" fillId="5" borderId="22" xfId="2" applyFont="1" applyFill="1" applyBorder="1" applyAlignment="1" applyProtection="1">
      <alignment horizontal="centerContinuous" vertical="center" shrinkToFit="1"/>
      <protection locked="0"/>
    </xf>
    <xf numFmtId="0" fontId="13" fillId="5" borderId="30" xfId="2" applyFont="1" applyFill="1" applyBorder="1" applyAlignment="1" applyProtection="1">
      <alignment horizontal="centerContinuous" vertical="center" shrinkToFit="1"/>
      <protection locked="0"/>
    </xf>
    <xf numFmtId="0" fontId="13" fillId="5" borderId="24" xfId="2" applyFont="1" applyFill="1" applyBorder="1" applyAlignment="1" applyProtection="1">
      <alignment horizontal="centerContinuous" vertical="center" shrinkToFit="1"/>
      <protection locked="0"/>
    </xf>
    <xf numFmtId="0" fontId="7" fillId="0" borderId="0" xfId="2" applyFont="1" applyAlignment="1" applyProtection="1">
      <alignment horizontal="center" vertical="center"/>
    </xf>
    <xf numFmtId="176" fontId="7" fillId="0" borderId="0" xfId="2" applyNumberFormat="1" applyFont="1" applyProtection="1">
      <alignment vertical="center"/>
    </xf>
    <xf numFmtId="0" fontId="33" fillId="0" borderId="0" xfId="2" applyFont="1" applyAlignment="1" applyProtection="1">
      <alignment vertical="center" wrapText="1"/>
    </xf>
    <xf numFmtId="0" fontId="39" fillId="0" borderId="0" xfId="2" applyFont="1" applyAlignment="1" applyProtection="1">
      <alignment horizontal="left" vertical="center" wrapText="1"/>
    </xf>
    <xf numFmtId="0" fontId="28" fillId="0" borderId="0" xfId="2" applyFont="1" applyAlignment="1" applyProtection="1">
      <alignment vertical="center" wrapText="1"/>
    </xf>
    <xf numFmtId="0" fontId="20" fillId="0" borderId="0" xfId="2" applyFont="1" applyProtection="1">
      <alignment vertical="center"/>
    </xf>
    <xf numFmtId="0" fontId="10" fillId="0" borderId="0" xfId="2" applyFont="1" applyProtection="1">
      <alignment vertical="center"/>
    </xf>
    <xf numFmtId="0" fontId="17" fillId="0" borderId="0" xfId="2" applyFont="1" applyProtection="1">
      <alignment vertical="center"/>
    </xf>
    <xf numFmtId="0" fontId="38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17" fillId="0" borderId="0" xfId="2" applyFont="1" applyAlignment="1" applyProtection="1">
      <alignment horizontal="center" vertical="center"/>
    </xf>
    <xf numFmtId="0" fontId="29" fillId="0" borderId="0" xfId="2" applyFont="1" applyProtection="1">
      <alignment vertical="center"/>
    </xf>
    <xf numFmtId="0" fontId="1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right"/>
    </xf>
    <xf numFmtId="176" fontId="7" fillId="0" borderId="0" xfId="2" applyNumberFormat="1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shrinkToFit="1"/>
    </xf>
    <xf numFmtId="0" fontId="18" fillId="0" borderId="0" xfId="2" applyFont="1" applyProtection="1">
      <alignment vertical="center"/>
    </xf>
    <xf numFmtId="0" fontId="4" fillId="0" borderId="0" xfId="2" applyFont="1" applyProtection="1">
      <alignment vertical="center"/>
    </xf>
    <xf numFmtId="0" fontId="4" fillId="0" borderId="0" xfId="2" applyFont="1" applyAlignment="1" applyProtection="1">
      <alignment horizontal="right" vertical="center"/>
    </xf>
    <xf numFmtId="177" fontId="4" fillId="0" borderId="0" xfId="2" applyNumberFormat="1" applyFont="1" applyAlignment="1" applyProtection="1">
      <alignment horizontal="right" vertical="center"/>
    </xf>
    <xf numFmtId="0" fontId="15" fillId="0" borderId="0" xfId="2" applyFont="1" applyProtection="1">
      <alignment vertical="center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 shrinkToFit="1"/>
      <protection locked="0"/>
    </xf>
    <xf numFmtId="0" fontId="4" fillId="5" borderId="20" xfId="2" applyFont="1" applyFill="1" applyBorder="1" applyAlignment="1" applyProtection="1">
      <alignment horizontal="center" vertical="center" shrinkToFit="1"/>
      <protection locked="0"/>
    </xf>
    <xf numFmtId="0" fontId="25" fillId="0" borderId="0" xfId="2" applyFont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/>
    </xf>
    <xf numFmtId="0" fontId="16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 shrinkToFit="1"/>
    </xf>
    <xf numFmtId="0" fontId="16" fillId="0" borderId="0" xfId="2" applyFont="1" applyAlignment="1" applyProtection="1">
      <alignment horizontal="centerContinuous" vertical="center"/>
    </xf>
    <xf numFmtId="0" fontId="16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vertical="center" shrinkToFit="1"/>
    </xf>
    <xf numFmtId="0" fontId="27" fillId="0" borderId="0" xfId="2" applyFont="1" applyAlignment="1" applyProtection="1">
      <alignment horizontal="left" vertical="center"/>
    </xf>
    <xf numFmtId="0" fontId="7" fillId="0" borderId="0" xfId="2" applyFont="1" applyAlignment="1" applyProtection="1"/>
    <xf numFmtId="176" fontId="20" fillId="0" borderId="0" xfId="2" applyNumberFormat="1" applyFont="1" applyAlignment="1" applyProtection="1">
      <alignment vertical="center"/>
    </xf>
    <xf numFmtId="0" fontId="4" fillId="16" borderId="15" xfId="0" applyFont="1" applyFill="1" applyBorder="1" applyAlignment="1">
      <alignment horizontal="center" vertical="center"/>
    </xf>
    <xf numFmtId="0" fontId="0" fillId="17" borderId="42" xfId="0" applyFill="1" applyBorder="1" applyAlignment="1">
      <alignment horizontal="centerContinuous"/>
    </xf>
    <xf numFmtId="0" fontId="0" fillId="17" borderId="43" xfId="0" applyFill="1" applyBorder="1" applyAlignment="1">
      <alignment horizontal="centerContinuous"/>
    </xf>
    <xf numFmtId="0" fontId="0" fillId="17" borderId="3" xfId="0" applyFill="1" applyBorder="1" applyAlignment="1">
      <alignment horizontal="centerContinuous"/>
    </xf>
    <xf numFmtId="0" fontId="0" fillId="17" borderId="49" xfId="0" applyFill="1" applyBorder="1" applyAlignment="1">
      <alignment horizontal="centerContinuous"/>
    </xf>
    <xf numFmtId="0" fontId="0" fillId="17" borderId="0" xfId="0" applyFill="1" applyAlignment="1">
      <alignment horizontal="centerContinuous"/>
    </xf>
    <xf numFmtId="0" fontId="0" fillId="17" borderId="10" xfId="0" applyFill="1" applyBorder="1" applyAlignment="1">
      <alignment horizontal="centerContinuous"/>
    </xf>
    <xf numFmtId="0" fontId="4" fillId="0" borderId="0" xfId="2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8" fillId="8" borderId="48" xfId="0" applyFont="1" applyFill="1" applyBorder="1" applyAlignment="1">
      <alignment horizontal="center" vertical="center"/>
    </xf>
    <xf numFmtId="0" fontId="48" fillId="8" borderId="32" xfId="0" applyFont="1" applyFill="1" applyBorder="1" applyAlignment="1">
      <alignment horizontal="center" vertical="center"/>
    </xf>
    <xf numFmtId="0" fontId="47" fillId="12" borderId="100" xfId="0" applyFont="1" applyFill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12" borderId="102" xfId="0" applyFont="1" applyFill="1" applyBorder="1" applyAlignment="1">
      <alignment horizontal="center" vertical="center"/>
    </xf>
    <xf numFmtId="0" fontId="48" fillId="6" borderId="48" xfId="0" applyFont="1" applyFill="1" applyBorder="1" applyAlignment="1">
      <alignment horizontal="center" vertical="center"/>
    </xf>
    <xf numFmtId="0" fontId="48" fillId="6" borderId="32" xfId="0" applyFont="1" applyFill="1" applyBorder="1" applyAlignment="1">
      <alignment horizontal="center" vertical="center"/>
    </xf>
    <xf numFmtId="0" fontId="47" fillId="10" borderId="104" xfId="0" applyFont="1" applyFill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/>
    </xf>
    <xf numFmtId="0" fontId="47" fillId="10" borderId="10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4" fillId="0" borderId="0" xfId="2" applyNumberFormat="1" applyFont="1" applyBorder="1" applyAlignment="1">
      <alignment horizontal="left" vertical="center"/>
    </xf>
    <xf numFmtId="176" fontId="10" fillId="0" borderId="0" xfId="2" applyNumberFormat="1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18" fillId="0" borderId="0" xfId="2" applyFont="1" applyAlignment="1" applyProtection="1">
      <alignment horizontal="left" vertical="center" indent="2"/>
    </xf>
    <xf numFmtId="176" fontId="7" fillId="0" borderId="0" xfId="2" applyNumberFormat="1" applyFont="1" applyBorder="1">
      <alignment vertical="center"/>
    </xf>
    <xf numFmtId="0" fontId="47" fillId="12" borderId="1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30" fillId="0" borderId="17" xfId="2" applyFont="1" applyBorder="1" applyAlignment="1">
      <alignment vertical="center" textRotation="255" shrinkToFit="1"/>
    </xf>
    <xf numFmtId="180" fontId="7" fillId="0" borderId="1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80" fontId="30" fillId="0" borderId="17" xfId="2" applyNumberFormat="1" applyFont="1" applyBorder="1" applyAlignment="1">
      <alignment vertical="center" textRotation="255" shrinkToFit="1"/>
    </xf>
    <xf numFmtId="180" fontId="7" fillId="0" borderId="11" xfId="2" applyNumberFormat="1" applyFont="1" applyBorder="1" applyAlignment="1">
      <alignment horizontal="center" vertical="center" shrinkToFit="1"/>
    </xf>
    <xf numFmtId="180" fontId="30" fillId="0" borderId="17" xfId="2" applyNumberFormat="1" applyFont="1" applyBorder="1" applyAlignment="1" applyProtection="1">
      <alignment vertical="center" textRotation="255" shrinkToFit="1"/>
    </xf>
    <xf numFmtId="180" fontId="7" fillId="0" borderId="11" xfId="2" applyNumberFormat="1" applyFont="1" applyBorder="1" applyAlignment="1" applyProtection="1">
      <alignment horizontal="center" vertical="center" shrinkToFit="1"/>
    </xf>
    <xf numFmtId="0" fontId="4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>
      <alignment horizontal="centerContinuous" vertical="center"/>
    </xf>
    <xf numFmtId="0" fontId="7" fillId="0" borderId="15" xfId="2" applyFont="1" applyBorder="1" applyAlignment="1">
      <alignment horizontal="centerContinuous" vertical="center" shrinkToFit="1"/>
    </xf>
    <xf numFmtId="0" fontId="7" fillId="0" borderId="15" xfId="2" applyFont="1" applyBorder="1" applyAlignment="1" applyProtection="1">
      <alignment horizontal="centerContinuous" vertical="center"/>
    </xf>
    <xf numFmtId="0" fontId="7" fillId="0" borderId="0" xfId="2" applyFont="1" applyBorder="1" applyAlignment="1" applyProtection="1">
      <alignment horizontal="centerContinuous" vertical="center"/>
    </xf>
    <xf numFmtId="0" fontId="7" fillId="0" borderId="0" xfId="2" applyFont="1" applyBorder="1" applyProtection="1">
      <alignment vertical="center"/>
    </xf>
    <xf numFmtId="176" fontId="7" fillId="0" borderId="15" xfId="2" applyNumberFormat="1" applyFont="1" applyBorder="1">
      <alignment vertical="center"/>
    </xf>
    <xf numFmtId="176" fontId="4" fillId="0" borderId="22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0" xfId="2" applyFont="1" applyFill="1" applyAlignment="1" applyProtection="1">
      <alignment horizontal="right" vertical="center"/>
    </xf>
    <xf numFmtId="177" fontId="4" fillId="0" borderId="0" xfId="2" applyNumberFormat="1" applyFont="1" applyFill="1" applyAlignment="1" applyProtection="1">
      <alignment horizontal="right" vertical="center"/>
    </xf>
    <xf numFmtId="0" fontId="30" fillId="0" borderId="71" xfId="2" applyFont="1" applyFill="1" applyBorder="1" applyAlignment="1">
      <alignment horizontal="center" vertical="center"/>
    </xf>
    <xf numFmtId="0" fontId="7" fillId="0" borderId="0" xfId="2" applyFont="1" applyAlignment="1" applyProtection="1">
      <alignment vertical="center"/>
    </xf>
    <xf numFmtId="176" fontId="10" fillId="0" borderId="0" xfId="2" applyNumberFormat="1" applyFont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0" fillId="0" borderId="0" xfId="2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horizontal="distributed" vertical="center"/>
    </xf>
    <xf numFmtId="176" fontId="10" fillId="0" borderId="0" xfId="2" applyNumberFormat="1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vertical="center" shrinkToFit="1"/>
    </xf>
    <xf numFmtId="176" fontId="10" fillId="0" borderId="0" xfId="2" applyNumberFormat="1" applyFont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4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76" fontId="52" fillId="0" borderId="0" xfId="2" applyNumberFormat="1" applyFont="1" applyAlignment="1" applyProtection="1">
      <alignment horizontal="center" vertical="center"/>
    </xf>
    <xf numFmtId="0" fontId="24" fillId="0" borderId="0" xfId="0" quotePrefix="1" applyFont="1" applyAlignment="1" applyProtection="1">
      <alignment horizontal="right" vertical="center" shrinkToFit="1"/>
    </xf>
    <xf numFmtId="178" fontId="4" fillId="0" borderId="81" xfId="2" applyNumberFormat="1" applyFont="1" applyBorder="1" applyProtection="1">
      <alignment vertical="center"/>
      <protection locked="0"/>
    </xf>
    <xf numFmtId="178" fontId="4" fillId="0" borderId="79" xfId="2" applyNumberFormat="1" applyFont="1" applyBorder="1" applyAlignment="1" applyProtection="1">
      <alignment vertical="center" shrinkToFit="1"/>
      <protection locked="0"/>
    </xf>
    <xf numFmtId="0" fontId="4" fillId="0" borderId="84" xfId="2" applyFont="1" applyBorder="1" applyAlignment="1" applyProtection="1">
      <alignment vertical="center" wrapText="1"/>
      <protection locked="0"/>
    </xf>
    <xf numFmtId="178" fontId="4" fillId="0" borderId="82" xfId="2" applyNumberFormat="1" applyFont="1" applyBorder="1" applyProtection="1">
      <alignment vertical="center"/>
      <protection locked="0"/>
    </xf>
    <xf numFmtId="178" fontId="4" fillId="0" borderId="80" xfId="2" applyNumberFormat="1" applyFont="1" applyBorder="1" applyAlignment="1" applyProtection="1">
      <alignment vertical="center" shrinkToFit="1"/>
      <protection locked="0"/>
    </xf>
    <xf numFmtId="0" fontId="4" fillId="0" borderId="76" xfId="2" applyFont="1" applyBorder="1" applyAlignment="1" applyProtection="1">
      <alignment vertical="center" wrapText="1"/>
      <protection locked="0"/>
    </xf>
    <xf numFmtId="0" fontId="4" fillId="0" borderId="76" xfId="2" applyFont="1" applyBorder="1" applyAlignment="1" applyProtection="1">
      <alignment vertical="center" shrinkToFit="1"/>
      <protection locked="0"/>
    </xf>
    <xf numFmtId="178" fontId="4" fillId="0" borderId="83" xfId="2" applyNumberFormat="1" applyFont="1" applyBorder="1" applyProtection="1">
      <alignment vertical="center"/>
      <protection locked="0"/>
    </xf>
    <xf numFmtId="178" fontId="4" fillId="0" borderId="78" xfId="2" applyNumberFormat="1" applyFont="1" applyBorder="1" applyAlignment="1" applyProtection="1">
      <alignment vertical="center" shrinkToFit="1"/>
      <protection locked="0"/>
    </xf>
    <xf numFmtId="0" fontId="4" fillId="0" borderId="77" xfId="2" applyFont="1" applyBorder="1" applyAlignment="1" applyProtection="1">
      <alignment vertical="center" shrinkToFit="1"/>
      <protection locked="0"/>
    </xf>
    <xf numFmtId="0" fontId="47" fillId="1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7" fillId="12" borderId="101" xfId="0" applyFont="1" applyFill="1" applyBorder="1" applyAlignment="1" applyProtection="1">
      <alignment horizontal="center" vertical="center"/>
      <protection locked="0"/>
    </xf>
    <xf numFmtId="0" fontId="47" fillId="0" borderId="101" xfId="0" applyFont="1" applyBorder="1" applyAlignment="1" applyProtection="1">
      <alignment horizontal="center" vertical="center"/>
      <protection locked="0"/>
    </xf>
    <xf numFmtId="0" fontId="47" fillId="12" borderId="103" xfId="0" applyFont="1" applyFill="1" applyBorder="1" applyAlignment="1" applyProtection="1">
      <alignment horizontal="center" vertical="center"/>
      <protection locked="0"/>
    </xf>
    <xf numFmtId="0" fontId="47" fillId="10" borderId="105" xfId="0" applyFont="1" applyFill="1" applyBorder="1" applyAlignment="1" applyProtection="1">
      <alignment horizontal="center" vertical="center"/>
      <protection locked="0"/>
    </xf>
    <xf numFmtId="0" fontId="47" fillId="0" borderId="105" xfId="0" applyFont="1" applyBorder="1" applyAlignment="1" applyProtection="1">
      <alignment horizontal="center" vertical="center"/>
      <protection locked="0"/>
    </xf>
    <xf numFmtId="0" fontId="47" fillId="10" borderId="107" xfId="0" applyFont="1" applyFill="1" applyBorder="1" applyAlignment="1" applyProtection="1">
      <alignment horizontal="center" vertical="center"/>
      <protection locked="0"/>
    </xf>
    <xf numFmtId="0" fontId="46" fillId="7" borderId="87" xfId="0" applyFont="1" applyFill="1" applyBorder="1" applyProtection="1"/>
    <xf numFmtId="0" fontId="47" fillId="11" borderId="87" xfId="0" applyFont="1" applyFill="1" applyBorder="1" applyProtection="1"/>
    <xf numFmtId="0" fontId="47" fillId="0" borderId="85" xfId="0" applyFont="1" applyBorder="1" applyProtection="1"/>
    <xf numFmtId="0" fontId="0" fillId="0" borderId="0" xfId="0" applyProtection="1"/>
    <xf numFmtId="0" fontId="46" fillId="3" borderId="28" xfId="0" applyFont="1" applyFill="1" applyBorder="1" applyAlignment="1" applyProtection="1">
      <alignment horizontal="center" vertical="center"/>
    </xf>
    <xf numFmtId="0" fontId="47" fillId="4" borderId="94" xfId="0" applyFont="1" applyFill="1" applyBorder="1" applyAlignment="1" applyProtection="1">
      <alignment horizontal="center" vertical="center"/>
    </xf>
    <xf numFmtId="0" fontId="47" fillId="0" borderId="94" xfId="0" applyFont="1" applyBorder="1" applyAlignment="1" applyProtection="1">
      <alignment horizontal="center" vertical="center"/>
    </xf>
    <xf numFmtId="0" fontId="47" fillId="0" borderId="95" xfId="0" applyFont="1" applyBorder="1" applyAlignment="1" applyProtection="1">
      <alignment horizontal="center" vertical="center"/>
    </xf>
    <xf numFmtId="0" fontId="46" fillId="18" borderId="28" xfId="0" applyFont="1" applyFill="1" applyBorder="1" applyAlignment="1" applyProtection="1">
      <alignment horizontal="center"/>
    </xf>
    <xf numFmtId="0" fontId="47" fillId="19" borderId="111" xfId="0" applyFont="1" applyFill="1" applyBorder="1" applyAlignment="1" applyProtection="1">
      <alignment horizontal="center"/>
    </xf>
    <xf numFmtId="0" fontId="47" fillId="0" borderId="111" xfId="0" applyFont="1" applyBorder="1" applyAlignment="1" applyProtection="1">
      <alignment horizontal="center"/>
    </xf>
    <xf numFmtId="0" fontId="47" fillId="0" borderId="112" xfId="0" applyFont="1" applyBorder="1" applyAlignment="1" applyProtection="1">
      <alignment horizontal="center"/>
    </xf>
    <xf numFmtId="0" fontId="49" fillId="6" borderId="115" xfId="2" applyNumberFormat="1" applyFont="1" applyFill="1" applyBorder="1" applyAlignment="1" applyProtection="1">
      <alignment horizontal="center" vertical="center"/>
    </xf>
    <xf numFmtId="0" fontId="4" fillId="10" borderId="114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Border="1" applyAlignment="1" applyProtection="1">
      <alignment horizontal="center" vertical="center"/>
    </xf>
    <xf numFmtId="178" fontId="4" fillId="10" borderId="114" xfId="2" applyNumberFormat="1" applyFont="1" applyFill="1" applyBorder="1" applyAlignment="1" applyProtection="1">
      <alignment horizontal="center" vertical="center"/>
    </xf>
    <xf numFmtId="0" fontId="7" fillId="10" borderId="115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6" fillId="8" borderId="28" xfId="0" applyFont="1" applyFill="1" applyBorder="1" applyAlignment="1" applyProtection="1">
      <alignment horizontal="center" vertical="center"/>
    </xf>
    <xf numFmtId="0" fontId="47" fillId="12" borderId="96" xfId="0" applyFont="1" applyFill="1" applyBorder="1" applyAlignment="1" applyProtection="1">
      <alignment horizontal="center" vertical="center"/>
    </xf>
    <xf numFmtId="0" fontId="47" fillId="0" borderId="96" xfId="0" applyFont="1" applyFill="1" applyBorder="1" applyAlignment="1" applyProtection="1">
      <alignment horizontal="center" vertical="center"/>
    </xf>
    <xf numFmtId="0" fontId="47" fillId="12" borderId="97" xfId="0" applyFont="1" applyFill="1" applyBorder="1" applyAlignment="1" applyProtection="1">
      <alignment horizontal="center" vertical="center"/>
    </xf>
    <xf numFmtId="0" fontId="46" fillId="9" borderId="28" xfId="0" applyFont="1" applyFill="1" applyBorder="1" applyAlignment="1" applyProtection="1">
      <alignment horizontal="center" vertical="center"/>
    </xf>
    <xf numFmtId="0" fontId="47" fillId="13" borderId="98" xfId="0" applyFont="1" applyFill="1" applyBorder="1" applyAlignment="1" applyProtection="1">
      <alignment horizontal="center" vertical="center"/>
    </xf>
    <xf numFmtId="0" fontId="47" fillId="0" borderId="98" xfId="0" applyFont="1" applyBorder="1" applyAlignment="1" applyProtection="1">
      <alignment horizontal="center" vertical="center"/>
    </xf>
    <xf numFmtId="0" fontId="48" fillId="6" borderId="28" xfId="0" applyFont="1" applyFill="1" applyBorder="1" applyAlignment="1" applyProtection="1">
      <alignment horizontal="center" vertical="center"/>
    </xf>
    <xf numFmtId="0" fontId="47" fillId="10" borderId="109" xfId="0" applyFont="1" applyFill="1" applyBorder="1" applyAlignment="1" applyProtection="1">
      <alignment horizontal="center" vertical="center"/>
    </xf>
    <xf numFmtId="0" fontId="47" fillId="0" borderId="109" xfId="0" applyFont="1" applyBorder="1" applyAlignment="1" applyProtection="1">
      <alignment horizontal="center" vertical="center"/>
    </xf>
    <xf numFmtId="0" fontId="47" fillId="10" borderId="110" xfId="0" applyFont="1" applyFill="1" applyBorder="1" applyAlignment="1" applyProtection="1">
      <alignment horizontal="center" vertical="center"/>
    </xf>
    <xf numFmtId="0" fontId="47" fillId="4" borderId="95" xfId="0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 shrinkToFit="1"/>
    </xf>
    <xf numFmtId="0" fontId="48" fillId="14" borderId="108" xfId="0" applyFont="1" applyFill="1" applyBorder="1" applyAlignment="1" applyProtection="1">
      <alignment horizontal="center" vertical="center"/>
    </xf>
    <xf numFmtId="0" fontId="47" fillId="15" borderId="108" xfId="0" applyFont="1" applyFill="1" applyBorder="1" applyAlignment="1" applyProtection="1">
      <alignment horizontal="center" vertical="center"/>
    </xf>
    <xf numFmtId="0" fontId="47" fillId="0" borderId="108" xfId="0" applyFont="1" applyBorder="1" applyAlignment="1" applyProtection="1">
      <alignment horizontal="center" vertical="center"/>
    </xf>
    <xf numFmtId="0" fontId="47" fillId="0" borderId="86" xfId="0" applyFont="1" applyBorder="1" applyAlignment="1" applyProtection="1">
      <alignment horizontal="center" vertical="center"/>
    </xf>
    <xf numFmtId="0" fontId="47" fillId="0" borderId="1" xfId="0" applyFont="1" applyBorder="1" applyAlignment="1" applyProtection="1">
      <alignment horizontal="center" vertical="center"/>
    </xf>
    <xf numFmtId="0" fontId="46" fillId="6" borderId="88" xfId="0" applyFont="1" applyFill="1" applyBorder="1" applyAlignment="1" applyProtection="1">
      <alignment horizontal="center" vertical="center"/>
    </xf>
    <xf numFmtId="0" fontId="46" fillId="6" borderId="89" xfId="0" applyFont="1" applyFill="1" applyBorder="1" applyAlignment="1" applyProtection="1">
      <alignment horizontal="center" vertical="center"/>
    </xf>
    <xf numFmtId="0" fontId="47" fillId="10" borderId="90" xfId="0" applyFont="1" applyFill="1" applyBorder="1" applyAlignment="1" applyProtection="1">
      <alignment horizontal="center" vertical="center"/>
    </xf>
    <xf numFmtId="0" fontId="47" fillId="10" borderId="91" xfId="0" applyFont="1" applyFill="1" applyBorder="1" applyAlignment="1" applyProtection="1">
      <alignment horizontal="center" vertical="center"/>
    </xf>
    <xf numFmtId="0" fontId="47" fillId="0" borderId="90" xfId="0" applyFont="1" applyBorder="1" applyAlignment="1" applyProtection="1">
      <alignment horizontal="center" vertical="center"/>
    </xf>
    <xf numFmtId="0" fontId="47" fillId="0" borderId="91" xfId="0" applyFont="1" applyBorder="1" applyAlignment="1" applyProtection="1">
      <alignment horizontal="center" vertical="center"/>
    </xf>
    <xf numFmtId="0" fontId="47" fillId="0" borderId="92" xfId="0" applyFont="1" applyBorder="1" applyAlignment="1" applyProtection="1">
      <alignment horizontal="center" vertical="center"/>
    </xf>
    <xf numFmtId="0" fontId="47" fillId="0" borderId="93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 shrinkToFit="1"/>
    </xf>
    <xf numFmtId="0" fontId="4" fillId="0" borderId="0" xfId="2" applyFont="1" applyAlignment="1" applyProtection="1">
      <alignment horizontal="center" vertical="center"/>
    </xf>
    <xf numFmtId="0" fontId="11" fillId="0" borderId="0" xfId="2" applyFont="1" applyProtection="1">
      <alignment vertical="center"/>
    </xf>
    <xf numFmtId="0" fontId="11" fillId="0" borderId="0" xfId="2" applyFont="1" applyAlignment="1" applyProtection="1">
      <alignment vertical="center" shrinkToFit="1"/>
    </xf>
    <xf numFmtId="0" fontId="11" fillId="0" borderId="0" xfId="2" applyFont="1" applyAlignment="1" applyProtection="1">
      <alignment horizontal="right" vertical="center"/>
    </xf>
    <xf numFmtId="0" fontId="37" fillId="0" borderId="0" xfId="2" applyFont="1" applyProtection="1">
      <alignment vertical="center"/>
    </xf>
    <xf numFmtId="0" fontId="7" fillId="0" borderId="0" xfId="2" applyFont="1" applyBorder="1" applyAlignment="1" applyProtection="1">
      <alignment vertical="center" shrinkToFit="1"/>
    </xf>
    <xf numFmtId="0" fontId="7" fillId="0" borderId="0" xfId="2" applyFont="1" applyBorder="1" applyAlignment="1" applyProtection="1">
      <alignment horizontal="center" vertical="center"/>
    </xf>
    <xf numFmtId="0" fontId="37" fillId="0" borderId="0" xfId="2" applyFont="1" applyBorder="1" applyProtection="1">
      <alignment vertical="center"/>
    </xf>
    <xf numFmtId="0" fontId="13" fillId="0" borderId="0" xfId="2" applyFont="1" applyBorder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/>
    </xf>
    <xf numFmtId="0" fontId="27" fillId="0" borderId="0" xfId="2" applyFont="1" applyBorder="1" applyProtection="1">
      <alignment vertical="center"/>
    </xf>
    <xf numFmtId="0" fontId="12" fillId="0" borderId="0" xfId="2" applyFont="1" applyAlignment="1" applyProtection="1">
      <alignment horizontal="left" vertical="center"/>
    </xf>
    <xf numFmtId="176" fontId="7" fillId="0" borderId="0" xfId="2" applyNumberFormat="1" applyFont="1" applyBorder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 shrinkToFit="1"/>
    </xf>
    <xf numFmtId="0" fontId="7" fillId="0" borderId="0" xfId="2" applyFont="1" applyAlignment="1" applyProtection="1">
      <alignment horizontal="left" vertical="center" shrinkToFit="1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 shrinkToFit="1"/>
    </xf>
    <xf numFmtId="0" fontId="7" fillId="0" borderId="4" xfId="2" applyFont="1" applyBorder="1" applyProtection="1">
      <alignment vertical="center"/>
    </xf>
    <xf numFmtId="0" fontId="19" fillId="0" borderId="0" xfId="2" applyFont="1" applyProtection="1">
      <alignment vertical="center"/>
    </xf>
    <xf numFmtId="0" fontId="7" fillId="0" borderId="4" xfId="2" applyFont="1" applyBorder="1" applyAlignment="1" applyProtection="1">
      <alignment horizontal="center" vertical="center"/>
    </xf>
    <xf numFmtId="176" fontId="7" fillId="0" borderId="4" xfId="2" applyNumberFormat="1" applyFont="1" applyBorder="1" applyProtection="1">
      <alignment vertical="center"/>
    </xf>
    <xf numFmtId="176" fontId="7" fillId="0" borderId="0" xfId="2" applyNumberFormat="1" applyFont="1" applyBorder="1" applyAlignment="1" applyProtection="1">
      <alignment horizontal="center" vertical="center"/>
    </xf>
    <xf numFmtId="0" fontId="19" fillId="0" borderId="0" xfId="2" applyFont="1" applyBorder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vertical="center"/>
    </xf>
    <xf numFmtId="0" fontId="7" fillId="0" borderId="9" xfId="2" quotePrefix="1" applyFont="1" applyBorder="1" applyAlignment="1" applyProtection="1">
      <alignment horizontal="center" vertical="center"/>
    </xf>
    <xf numFmtId="180" fontId="7" fillId="0" borderId="26" xfId="2" applyNumberFormat="1" applyFont="1" applyBorder="1" applyAlignment="1" applyProtection="1">
      <alignment horizontal="center" vertical="center"/>
    </xf>
    <xf numFmtId="180" fontId="7" fillId="0" borderId="44" xfId="2" applyNumberFormat="1" applyFont="1" applyBorder="1" applyAlignment="1" applyProtection="1">
      <alignment horizontal="center" vertical="center"/>
    </xf>
    <xf numFmtId="180" fontId="7" fillId="0" borderId="0" xfId="2" applyNumberFormat="1" applyFont="1" applyAlignment="1" applyProtection="1">
      <alignment horizontal="center" vertical="center"/>
    </xf>
    <xf numFmtId="180" fontId="7" fillId="0" borderId="9" xfId="2" quotePrefix="1" applyNumberFormat="1" applyFont="1" applyBorder="1" applyAlignment="1" applyProtection="1">
      <alignment horizontal="center" vertical="center"/>
    </xf>
    <xf numFmtId="180" fontId="7" fillId="0" borderId="0" xfId="2" applyNumberFormat="1" applyFont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180" fontId="7" fillId="0" borderId="2" xfId="2" applyNumberFormat="1" applyFont="1" applyBorder="1" applyAlignment="1" applyProtection="1">
      <alignment horizontal="center" vertical="center"/>
    </xf>
    <xf numFmtId="180" fontId="7" fillId="0" borderId="12" xfId="2" applyNumberFormat="1" applyFont="1" applyBorder="1" applyAlignment="1" applyProtection="1">
      <alignment horizontal="center" vertical="center"/>
    </xf>
    <xf numFmtId="0" fontId="7" fillId="0" borderId="12" xfId="2" quotePrefix="1" applyFont="1" applyBorder="1" applyAlignment="1" applyProtection="1">
      <alignment horizontal="center" vertical="center"/>
    </xf>
    <xf numFmtId="180" fontId="7" fillId="0" borderId="12" xfId="2" quotePrefix="1" applyNumberFormat="1" applyFont="1" applyBorder="1" applyAlignment="1" applyProtection="1">
      <alignment horizontal="center" vertical="center"/>
    </xf>
    <xf numFmtId="0" fontId="7" fillId="0" borderId="13" xfId="2" quotePrefix="1" applyFont="1" applyBorder="1" applyAlignment="1" applyProtection="1">
      <alignment horizontal="center" vertical="center"/>
    </xf>
    <xf numFmtId="180" fontId="7" fillId="0" borderId="20" xfId="2" applyNumberFormat="1" applyFont="1" applyBorder="1" applyAlignment="1" applyProtection="1">
      <alignment horizontal="center" vertical="center"/>
    </xf>
    <xf numFmtId="180" fontId="7" fillId="0" borderId="13" xfId="2" quotePrefix="1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 shrinkToFit="1"/>
    </xf>
    <xf numFmtId="0" fontId="30" fillId="0" borderId="0" xfId="2" applyFont="1" applyBorder="1" applyAlignment="1" applyProtection="1">
      <alignment vertical="center" textRotation="255"/>
    </xf>
    <xf numFmtId="0" fontId="7" fillId="0" borderId="49" xfId="2" applyFont="1" applyBorder="1" applyAlignment="1" applyProtection="1">
      <alignment horizontal="center" vertical="center"/>
    </xf>
    <xf numFmtId="0" fontId="30" fillId="0" borderId="0" xfId="2" applyFont="1" applyAlignment="1" applyProtection="1">
      <alignment vertical="center" textRotation="255"/>
    </xf>
    <xf numFmtId="0" fontId="7" fillId="0" borderId="0" xfId="2" applyFont="1" applyBorder="1" applyAlignment="1" applyProtection="1">
      <alignment vertical="center" wrapText="1" shrinkToFit="1"/>
    </xf>
    <xf numFmtId="176" fontId="7" fillId="0" borderId="4" xfId="2" applyNumberFormat="1" applyFont="1" applyBorder="1" applyAlignment="1" applyProtection="1">
      <alignment horizontal="center" vertical="center"/>
    </xf>
    <xf numFmtId="0" fontId="9" fillId="0" borderId="0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7" fillId="0" borderId="19" xfId="2" applyFont="1" applyBorder="1" applyAlignment="1" applyProtection="1">
      <alignment vertical="center" textRotation="255" shrinkToFit="1"/>
    </xf>
    <xf numFmtId="0" fontId="7" fillId="0" borderId="0" xfId="2" applyFont="1" applyBorder="1" applyAlignment="1" applyProtection="1">
      <alignment vertical="center" textRotation="255" shrinkToFit="1"/>
    </xf>
    <xf numFmtId="0" fontId="7" fillId="0" borderId="0" xfId="2" quotePrefix="1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Continuous" vertical="center"/>
    </xf>
    <xf numFmtId="2" fontId="7" fillId="0" borderId="26" xfId="2" applyNumberFormat="1" applyFont="1" applyBorder="1" applyAlignment="1" applyProtection="1">
      <alignment horizontal="center" vertical="center"/>
    </xf>
    <xf numFmtId="2" fontId="7" fillId="0" borderId="44" xfId="2" applyNumberFormat="1" applyFont="1" applyBorder="1" applyAlignment="1" applyProtection="1">
      <alignment horizontal="center" vertical="center"/>
    </xf>
    <xf numFmtId="1" fontId="7" fillId="0" borderId="0" xfId="2" applyNumberFormat="1" applyFont="1" applyBorder="1" applyAlignment="1" applyProtection="1">
      <alignment horizontal="center" vertical="center" shrinkToFit="1"/>
    </xf>
    <xf numFmtId="1" fontId="7" fillId="0" borderId="0" xfId="2" applyNumberFormat="1" applyFont="1" applyBorder="1" applyProtection="1">
      <alignment vertical="center"/>
    </xf>
    <xf numFmtId="1" fontId="7" fillId="0" borderId="9" xfId="2" quotePrefix="1" applyNumberFormat="1" applyFont="1" applyBorder="1" applyAlignment="1" applyProtection="1">
      <alignment horizontal="center" vertical="center"/>
    </xf>
    <xf numFmtId="2" fontId="7" fillId="0" borderId="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 shrinkToFit="1"/>
    </xf>
    <xf numFmtId="1" fontId="7" fillId="0" borderId="0" xfId="2" applyNumberFormat="1" applyFont="1" applyProtection="1">
      <alignment vertical="center"/>
    </xf>
    <xf numFmtId="1" fontId="7" fillId="0" borderId="1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vertical="center" shrinkToFit="1"/>
    </xf>
    <xf numFmtId="1" fontId="7" fillId="0" borderId="0" xfId="2" applyNumberFormat="1" applyFont="1" applyBorder="1" applyAlignment="1" applyProtection="1">
      <alignment vertical="center" shrinkToFit="1"/>
    </xf>
    <xf numFmtId="1" fontId="30" fillId="0" borderId="0" xfId="2" applyNumberFormat="1" applyFont="1" applyBorder="1" applyAlignment="1" applyProtection="1">
      <alignment horizontal="center" vertical="center" textRotation="255"/>
    </xf>
    <xf numFmtId="1" fontId="7" fillId="0" borderId="12" xfId="2" quotePrefix="1" applyNumberFormat="1" applyFont="1" applyBorder="1" applyAlignment="1" applyProtection="1">
      <alignment horizontal="center" vertical="center"/>
    </xf>
    <xf numFmtId="2" fontId="7" fillId="0" borderId="20" xfId="2" applyNumberFormat="1" applyFont="1" applyBorder="1" applyAlignment="1" applyProtection="1">
      <alignment horizontal="center" vertical="center"/>
    </xf>
    <xf numFmtId="1" fontId="7" fillId="0" borderId="13" xfId="2" quotePrefix="1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/>
    </xf>
    <xf numFmtId="1" fontId="7" fillId="0" borderId="4" xfId="2" applyNumberFormat="1" applyFont="1" applyBorder="1" applyProtection="1">
      <alignment vertical="center"/>
    </xf>
    <xf numFmtId="1" fontId="7" fillId="0" borderId="4" xfId="2" applyNumberFormat="1" applyFont="1" applyBorder="1" applyAlignment="1" applyProtection="1">
      <alignment horizontal="center" vertical="center"/>
    </xf>
    <xf numFmtId="1" fontId="30" fillId="0" borderId="0" xfId="2" applyNumberFormat="1" applyFont="1" applyBorder="1" applyAlignment="1" applyProtection="1">
      <alignment vertical="center" textRotation="255"/>
    </xf>
    <xf numFmtId="1" fontId="7" fillId="0" borderId="5" xfId="2" applyNumberFormat="1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176" fontId="51" fillId="0" borderId="0" xfId="2" applyNumberFormat="1" applyFont="1" applyAlignment="1" applyProtection="1">
      <alignment horizontal="left" indent="2"/>
    </xf>
    <xf numFmtId="0" fontId="47" fillId="0" borderId="99" xfId="0" applyFont="1" applyBorder="1" applyAlignment="1" applyProtection="1">
      <alignment horizontal="center" vertical="center"/>
    </xf>
    <xf numFmtId="0" fontId="46" fillId="14" borderId="117" xfId="0" applyFont="1" applyFill="1" applyBorder="1" applyAlignment="1">
      <alignment horizontal="center" vertical="center"/>
    </xf>
    <xf numFmtId="0" fontId="47" fillId="15" borderId="117" xfId="0" applyFont="1" applyFill="1" applyBorder="1" applyAlignment="1">
      <alignment horizontal="center" vertical="center"/>
    </xf>
    <xf numFmtId="0" fontId="47" fillId="0" borderId="108" xfId="0" applyFont="1" applyBorder="1" applyAlignment="1">
      <alignment horizontal="center" vertical="center"/>
    </xf>
    <xf numFmtId="0" fontId="47" fillId="15" borderId="108" xfId="0" applyFont="1" applyFill="1" applyBorder="1" applyAlignment="1">
      <alignment horizontal="center" vertical="center"/>
    </xf>
    <xf numFmtId="0" fontId="47" fillId="15" borderId="116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>
      <alignment horizontal="center" vertical="center" shrinkToFit="1"/>
    </xf>
    <xf numFmtId="0" fontId="7" fillId="0" borderId="0" xfId="2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80" fontId="7" fillId="0" borderId="5" xfId="2" applyNumberFormat="1" applyFont="1" applyBorder="1" applyAlignment="1" applyProtection="1">
      <alignment horizontal="center" vertical="center" shrinkToFit="1"/>
    </xf>
    <xf numFmtId="180" fontId="7" fillId="0" borderId="5" xfId="2" applyNumberFormat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 shrinkToFit="1"/>
    </xf>
    <xf numFmtId="0" fontId="47" fillId="0" borderId="5" xfId="0" applyFont="1" applyFill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10" fillId="0" borderId="0" xfId="2" applyFont="1" applyFill="1" applyAlignment="1" applyProtection="1">
      <alignment vertical="center"/>
      <protection locked="0"/>
    </xf>
    <xf numFmtId="178" fontId="4" fillId="5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18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178" fontId="4" fillId="0" borderId="120" xfId="2" applyNumberFormat="1" applyFont="1" applyBorder="1" applyAlignment="1" applyProtection="1">
      <alignment horizontal="center" vertical="center"/>
      <protection locked="0"/>
    </xf>
    <xf numFmtId="178" fontId="4" fillId="0" borderId="82" xfId="2" applyNumberFormat="1" applyFont="1" applyBorder="1" applyAlignment="1" applyProtection="1">
      <alignment horizontal="center" vertical="center"/>
      <protection locked="0"/>
    </xf>
    <xf numFmtId="178" fontId="4" fillId="0" borderId="83" xfId="2" applyNumberFormat="1" applyFont="1" applyBorder="1" applyAlignment="1" applyProtection="1">
      <alignment horizontal="center" vertical="center"/>
      <protection locked="0"/>
    </xf>
    <xf numFmtId="0" fontId="4" fillId="0" borderId="121" xfId="2" applyFont="1" applyBorder="1" applyAlignment="1" applyProtection="1">
      <alignment horizontal="left" vertical="center" wrapText="1"/>
      <protection locked="0"/>
    </xf>
    <xf numFmtId="0" fontId="4" fillId="0" borderId="118" xfId="2" applyFont="1" applyBorder="1" applyAlignment="1" applyProtection="1">
      <alignment horizontal="left" vertical="center" shrinkToFit="1"/>
      <protection locked="0"/>
    </xf>
    <xf numFmtId="0" fontId="47" fillId="19" borderId="60" xfId="0" applyFont="1" applyFill="1" applyBorder="1" applyAlignment="1" applyProtection="1">
      <alignment horizontal="center"/>
    </xf>
    <xf numFmtId="14" fontId="0" fillId="0" borderId="0" xfId="0" applyNumberFormat="1"/>
    <xf numFmtId="0" fontId="54" fillId="20" borderId="0" xfId="0" applyFont="1" applyFill="1"/>
    <xf numFmtId="0" fontId="54" fillId="21" borderId="0" xfId="0" applyFont="1" applyFill="1"/>
    <xf numFmtId="0" fontId="0" fillId="0" borderId="6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2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4" fillId="5" borderId="15" xfId="0" quotePrefix="1" applyNumberFormat="1" applyFont="1" applyFill="1" applyBorder="1" applyAlignment="1" applyProtection="1">
      <alignment horizontal="center" vertical="center" shrinkToFit="1"/>
      <protection locked="0"/>
    </xf>
    <xf numFmtId="0" fontId="34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1" fillId="0" borderId="19" xfId="2" applyFont="1" applyBorder="1" applyAlignment="1">
      <alignment horizontal="center" vertical="center" shrinkToFit="1"/>
    </xf>
    <xf numFmtId="0" fontId="41" fillId="0" borderId="0" xfId="2" applyFont="1" applyAlignment="1">
      <alignment horizontal="center" vertical="center" shrinkToFi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8" xfId="0" quotePrefix="1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locked="0"/>
    </xf>
    <xf numFmtId="177" fontId="4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5" fillId="0" borderId="0" xfId="0" applyFont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/>
    </xf>
    <xf numFmtId="0" fontId="4" fillId="0" borderId="67" xfId="0" applyFont="1" applyBorder="1" applyAlignment="1" applyProtection="1">
      <alignment horizontal="center" vertical="center"/>
    </xf>
    <xf numFmtId="0" fontId="4" fillId="0" borderId="68" xfId="0" applyFont="1" applyBorder="1" applyAlignment="1" applyProtection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4" fillId="5" borderId="15" xfId="0" quotePrefix="1" applyFont="1" applyFill="1" applyBorder="1" applyAlignment="1" applyProtection="1">
      <alignment horizontal="center" vertical="center" shrinkToFit="1"/>
      <protection locked="0"/>
    </xf>
    <xf numFmtId="0" fontId="4" fillId="0" borderId="43" xfId="0" quotePrefix="1" applyFont="1" applyBorder="1" applyAlignment="1" applyProtection="1">
      <alignment horizontal="center" vertical="center" shrinkToFit="1"/>
      <protection locked="0"/>
    </xf>
    <xf numFmtId="0" fontId="4" fillId="0" borderId="42" xfId="0" quotePrefix="1" applyFont="1" applyBorder="1" applyAlignment="1" applyProtection="1">
      <alignment horizontal="center" vertical="center" shrinkToFit="1"/>
      <protection locked="0"/>
    </xf>
    <xf numFmtId="0" fontId="4" fillId="0" borderId="3" xfId="0" quotePrefix="1" applyFont="1" applyBorder="1" applyAlignment="1" applyProtection="1">
      <alignment horizontal="center" vertical="center" shrinkToFit="1"/>
      <protection locked="0"/>
    </xf>
    <xf numFmtId="176" fontId="7" fillId="0" borderId="42" xfId="2" quotePrefix="1" applyNumberFormat="1" applyFont="1" applyBorder="1" applyAlignment="1" applyProtection="1">
      <alignment horizontal="center" vertical="center" shrinkToFit="1"/>
      <protection locked="0"/>
    </xf>
    <xf numFmtId="176" fontId="7" fillId="0" borderId="44" xfId="2" applyNumberFormat="1" applyFont="1" applyBorder="1" applyAlignment="1" applyProtection="1">
      <alignment horizontal="center" vertical="center" shrinkToFit="1"/>
      <protection locked="0"/>
    </xf>
    <xf numFmtId="176" fontId="7" fillId="0" borderId="44" xfId="2" quotePrefix="1" applyNumberFormat="1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176" fontId="4" fillId="0" borderId="37" xfId="0" applyNumberFormat="1" applyFont="1" applyBorder="1" applyAlignment="1" applyProtection="1">
      <alignment horizontal="center" vertical="center" shrinkToFit="1"/>
      <protection locked="0"/>
    </xf>
    <xf numFmtId="176" fontId="4" fillId="0" borderId="39" xfId="0" applyNumberFormat="1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wrapText="1" shrinkToFit="1"/>
    </xf>
    <xf numFmtId="176" fontId="4" fillId="0" borderId="42" xfId="0" quotePrefix="1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176" fontId="4" fillId="0" borderId="42" xfId="0" quotePrefix="1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2" borderId="52" xfId="0" quotePrefix="1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36" fillId="0" borderId="19" xfId="2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7" fillId="0" borderId="0" xfId="2" applyFont="1" applyBorder="1" applyAlignment="1">
      <alignment horizontal="center" vertical="center" shrinkToFit="1"/>
    </xf>
    <xf numFmtId="0" fontId="7" fillId="0" borderId="69" xfId="2" applyFont="1" applyBorder="1" applyAlignment="1">
      <alignment horizontal="center" vertical="center" shrinkToFit="1"/>
    </xf>
    <xf numFmtId="0" fontId="7" fillId="0" borderId="67" xfId="2" applyFont="1" applyBorder="1" applyAlignment="1">
      <alignment horizontal="center" vertical="center" shrinkToFit="1"/>
    </xf>
    <xf numFmtId="0" fontId="7" fillId="0" borderId="68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180" fontId="7" fillId="0" borderId="49" xfId="2" applyNumberFormat="1" applyFont="1" applyBorder="1" applyAlignment="1" applyProtection="1">
      <alignment horizontal="center" vertical="center" shrinkToFit="1"/>
    </xf>
    <xf numFmtId="180" fontId="7" fillId="0" borderId="10" xfId="2" applyNumberFormat="1" applyFont="1" applyBorder="1" applyAlignment="1" applyProtection="1">
      <alignment horizontal="center" vertical="center" shrinkToFit="1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left" vertical="center" shrinkToFit="1"/>
    </xf>
    <xf numFmtId="0" fontId="7" fillId="0" borderId="29" xfId="2" applyFont="1" applyBorder="1" applyAlignment="1" applyProtection="1">
      <alignment horizontal="center" vertical="center" textRotation="255" shrinkToFit="1"/>
    </xf>
    <xf numFmtId="0" fontId="7" fillId="0" borderId="113" xfId="2" applyFont="1" applyBorder="1" applyAlignment="1" applyProtection="1">
      <alignment horizontal="center" vertical="center" textRotation="255" shrinkToFit="1"/>
    </xf>
    <xf numFmtId="0" fontId="7" fillId="0" borderId="35" xfId="2" applyFont="1" applyBorder="1" applyAlignment="1" applyProtection="1">
      <alignment horizontal="center" vertical="center" textRotation="255" shrinkToFit="1"/>
    </xf>
    <xf numFmtId="0" fontId="7" fillId="5" borderId="42" xfId="2" applyFont="1" applyFill="1" applyBorder="1" applyAlignment="1" applyProtection="1">
      <alignment horizontal="center" vertical="center"/>
      <protection locked="0"/>
    </xf>
    <xf numFmtId="0" fontId="7" fillId="5" borderId="43" xfId="2" applyFont="1" applyFill="1" applyBorder="1" applyAlignment="1" applyProtection="1">
      <alignment horizontal="center" vertical="center"/>
      <protection locked="0"/>
    </xf>
    <xf numFmtId="0" fontId="7" fillId="5" borderId="3" xfId="2" applyFont="1" applyFill="1" applyBorder="1" applyAlignment="1" applyProtection="1">
      <alignment horizontal="center" vertical="center"/>
      <protection locked="0"/>
    </xf>
    <xf numFmtId="180" fontId="7" fillId="0" borderId="36" xfId="2" applyNumberFormat="1" applyFont="1" applyBorder="1" applyAlignment="1" applyProtection="1">
      <alignment horizontal="center" vertical="center" shrinkToFit="1"/>
    </xf>
    <xf numFmtId="180" fontId="7" fillId="0" borderId="34" xfId="2" applyNumberFormat="1" applyFont="1" applyBorder="1" applyAlignment="1" applyProtection="1">
      <alignment horizontal="center" vertical="center" shrinkToFit="1"/>
    </xf>
    <xf numFmtId="0" fontId="7" fillId="5" borderId="26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7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0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30" xfId="2" applyFont="1" applyFill="1" applyBorder="1" applyAlignment="1" applyProtection="1">
      <alignment horizontal="center" vertical="center" textRotation="255" shrinkToFit="1"/>
      <protection locked="0"/>
    </xf>
    <xf numFmtId="0" fontId="13" fillId="0" borderId="3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65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textRotation="255" shrinkToFit="1"/>
    </xf>
    <xf numFmtId="0" fontId="7" fillId="0" borderId="12" xfId="2" applyFont="1" applyBorder="1" applyAlignment="1">
      <alignment horizontal="center" vertical="center" textRotation="255" shrinkToFit="1"/>
    </xf>
    <xf numFmtId="0" fontId="7" fillId="0" borderId="13" xfId="2" applyFont="1" applyBorder="1" applyAlignment="1">
      <alignment horizontal="center" vertical="center" textRotation="255" shrinkToFit="1"/>
    </xf>
    <xf numFmtId="0" fontId="7" fillId="5" borderId="2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4" xfId="2" applyFont="1" applyFill="1" applyBorder="1" applyAlignment="1" applyProtection="1">
      <alignment horizontal="center" vertical="center" textRotation="255" shrinkToFit="1"/>
      <protection locked="0"/>
    </xf>
    <xf numFmtId="2" fontId="7" fillId="0" borderId="69" xfId="2" applyNumberFormat="1" applyFont="1" applyBorder="1" applyAlignment="1" applyProtection="1">
      <alignment horizontal="center" vertical="center"/>
    </xf>
    <xf numFmtId="2" fontId="7" fillId="0" borderId="68" xfId="2" applyNumberFormat="1" applyFont="1" applyBorder="1" applyAlignment="1" applyProtection="1">
      <alignment horizontal="center" vertical="center"/>
    </xf>
    <xf numFmtId="1" fontId="7" fillId="0" borderId="16" xfId="2" applyNumberFormat="1" applyFont="1" applyBorder="1" applyAlignment="1" applyProtection="1">
      <alignment horizontal="center" vertical="center"/>
    </xf>
    <xf numFmtId="1" fontId="7" fillId="0" borderId="8" xfId="2" applyNumberFormat="1" applyFont="1" applyBorder="1" applyAlignment="1" applyProtection="1">
      <alignment horizontal="center" vertical="center"/>
    </xf>
    <xf numFmtId="1" fontId="7" fillId="0" borderId="6" xfId="2" applyNumberFormat="1" applyFont="1" applyBorder="1" applyAlignment="1" applyProtection="1">
      <alignment horizontal="center" vertical="center"/>
    </xf>
    <xf numFmtId="0" fontId="7" fillId="0" borderId="69" xfId="2" applyFont="1" applyBorder="1" applyAlignment="1" applyProtection="1">
      <alignment horizontal="center" vertical="center"/>
    </xf>
    <xf numFmtId="0" fontId="7" fillId="0" borderId="68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16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180" fontId="7" fillId="0" borderId="69" xfId="2" applyNumberFormat="1" applyFont="1" applyBorder="1" applyAlignment="1" applyProtection="1">
      <alignment horizontal="center" vertical="center"/>
    </xf>
    <xf numFmtId="180" fontId="7" fillId="0" borderId="5" xfId="2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26" xfId="2" applyFont="1" applyBorder="1" applyAlignment="1">
      <alignment horizontal="center" vertical="center"/>
    </xf>
    <xf numFmtId="0" fontId="4" fillId="0" borderId="7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6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 vertical="center"/>
    </xf>
    <xf numFmtId="0" fontId="23" fillId="0" borderId="69" xfId="2" applyFont="1" applyBorder="1" applyAlignment="1">
      <alignment horizontal="center" vertical="center" wrapText="1" shrinkToFit="1"/>
    </xf>
    <xf numFmtId="0" fontId="23" fillId="0" borderId="68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8" xfId="2" applyFont="1" applyBorder="1" applyAlignment="1">
      <alignment horizontal="center" vertical="center" shrinkToFit="1"/>
    </xf>
    <xf numFmtId="0" fontId="4" fillId="5" borderId="41" xfId="2" applyFont="1" applyFill="1" applyBorder="1" applyAlignment="1" applyProtection="1">
      <alignment horizontal="center" vertical="center"/>
      <protection locked="0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40" xfId="2" applyFont="1" applyFill="1" applyBorder="1" applyAlignment="1" applyProtection="1">
      <alignment horizontal="center" vertical="center"/>
      <protection locked="0"/>
    </xf>
    <xf numFmtId="0" fontId="4" fillId="5" borderId="39" xfId="2" applyFont="1" applyFill="1" applyBorder="1" applyAlignment="1" applyProtection="1">
      <alignment horizontal="center" vertical="center"/>
      <protection locked="0"/>
    </xf>
    <xf numFmtId="0" fontId="4" fillId="0" borderId="69" xfId="2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4" fillId="0" borderId="0" xfId="2" applyFont="1" applyAlignment="1">
      <alignment vertical="top" wrapText="1" shrinkToFit="1"/>
    </xf>
    <xf numFmtId="0" fontId="24" fillId="0" borderId="0" xfId="2" applyFont="1" applyAlignment="1">
      <alignment vertical="top" wrapText="1" shrinkToFit="1"/>
    </xf>
    <xf numFmtId="0" fontId="4" fillId="5" borderId="42" xfId="2" applyFont="1" applyFill="1" applyBorder="1" applyAlignment="1" applyProtection="1">
      <alignment horizontal="center" vertical="center" shrinkToFit="1"/>
      <protection locked="0"/>
    </xf>
    <xf numFmtId="0" fontId="4" fillId="5" borderId="44" xfId="2" applyFont="1" applyFill="1" applyBorder="1" applyAlignment="1" applyProtection="1">
      <alignment horizontal="center" vertical="center" shrinkToFit="1"/>
      <protection locked="0"/>
    </xf>
    <xf numFmtId="0" fontId="4" fillId="5" borderId="37" xfId="2" applyFont="1" applyFill="1" applyBorder="1" applyAlignment="1" applyProtection="1">
      <alignment horizontal="center" vertical="center" shrinkToFit="1"/>
      <protection locked="0"/>
    </xf>
    <xf numFmtId="0" fontId="4" fillId="5" borderId="39" xfId="2" applyFont="1" applyFill="1" applyBorder="1" applyAlignment="1" applyProtection="1">
      <alignment horizontal="center" vertical="center" shrinkToFit="1"/>
      <protection locked="0"/>
    </xf>
    <xf numFmtId="0" fontId="4" fillId="0" borderId="62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5" borderId="25" xfId="2" applyFont="1" applyFill="1" applyBorder="1" applyAlignment="1" applyProtection="1">
      <alignment horizontal="center" vertical="center"/>
      <protection locked="0"/>
    </xf>
    <xf numFmtId="0" fontId="4" fillId="5" borderId="46" xfId="2" applyFont="1" applyFill="1" applyBorder="1" applyAlignment="1" applyProtection="1">
      <alignment horizontal="center" vertical="center"/>
      <protection locked="0"/>
    </xf>
    <xf numFmtId="0" fontId="30" fillId="0" borderId="72" xfId="2" applyFont="1" applyFill="1" applyBorder="1" applyAlignment="1">
      <alignment horizontal="center" vertical="center"/>
    </xf>
    <xf numFmtId="0" fontId="30" fillId="0" borderId="71" xfId="2" applyFont="1" applyFill="1" applyBorder="1" applyAlignment="1">
      <alignment horizontal="center" vertical="center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51" xfId="2" applyFont="1" applyFill="1" applyBorder="1" applyAlignment="1" applyProtection="1">
      <alignment horizontal="center" vertical="center"/>
      <protection locked="0"/>
    </xf>
    <xf numFmtId="0" fontId="4" fillId="0" borderId="42" xfId="2" applyFont="1" applyBorder="1">
      <alignment vertical="center"/>
    </xf>
    <xf numFmtId="0" fontId="4" fillId="0" borderId="44" xfId="2" applyFont="1" applyBorder="1">
      <alignment vertical="center"/>
    </xf>
    <xf numFmtId="0" fontId="4" fillId="0" borderId="1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5" borderId="59" xfId="2" applyFont="1" applyFill="1" applyBorder="1" applyAlignment="1" applyProtection="1">
      <alignment horizontal="center" vertical="center"/>
      <protection locked="0"/>
    </xf>
    <xf numFmtId="0" fontId="4" fillId="0" borderId="64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36" xfId="2" applyFont="1" applyBorder="1">
      <alignment vertical="center"/>
    </xf>
    <xf numFmtId="0" fontId="4" fillId="0" borderId="46" xfId="2" applyFont="1" applyBorder="1">
      <alignment vertical="center"/>
    </xf>
    <xf numFmtId="0" fontId="4" fillId="5" borderId="42" xfId="2" applyFont="1" applyFill="1" applyBorder="1" applyProtection="1">
      <alignment vertical="center"/>
      <protection locked="0"/>
    </xf>
    <xf numFmtId="0" fontId="4" fillId="5" borderId="44" xfId="2" applyFont="1" applyFill="1" applyBorder="1" applyProtection="1">
      <alignment vertical="center"/>
      <protection locked="0"/>
    </xf>
    <xf numFmtId="176" fontId="51" fillId="0" borderId="0" xfId="2" applyNumberFormat="1" applyFont="1" applyAlignment="1" applyProtection="1">
      <alignment horizontal="left" indent="2"/>
    </xf>
    <xf numFmtId="177" fontId="10" fillId="0" borderId="0" xfId="2" applyNumberFormat="1" applyFont="1" applyFill="1" applyAlignment="1" applyProtection="1">
      <alignment horizontal="left" indent="2"/>
    </xf>
    <xf numFmtId="0" fontId="4" fillId="0" borderId="0" xfId="2" applyFont="1" applyAlignment="1">
      <alignment horizontal="center" vertical="center"/>
    </xf>
    <xf numFmtId="177" fontId="20" fillId="0" borderId="0" xfId="2" applyNumberFormat="1" applyFont="1" applyAlignment="1" applyProtection="1">
      <alignment horizontal="left" indent="2"/>
    </xf>
  </cellXfs>
  <cellStyles count="3">
    <cellStyle name="標準" xfId="0" builtinId="0"/>
    <cellStyle name="標準 2" xfId="1"/>
    <cellStyle name="標準 3" xfId="2"/>
  </cellStyles>
  <dxfs count="103">
    <dxf>
      <numFmt numFmtId="19" formatCode="yyyy/m/d"/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border>
        <bottom/>
        <vertical/>
        <horizontal/>
      </border>
    </dxf>
    <dxf>
      <numFmt numFmtId="179" formatCode=";;;"/>
      <border>
        <right/>
        <top/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99"/>
      <color rgb="FFFFCCFF"/>
      <color rgb="FFFF99FF"/>
      <color rgb="FFFF66CC"/>
      <color rgb="FFEFAFE1"/>
      <color rgb="FFF4BCE8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" displayName="テーブル1" ref="O1:O4" totalsRowShown="0">
  <tableColumns count="1">
    <tableColumn id="1" name="年度リスト" dataDxfId="0">
      <calculatedColumnFormula>DBCS(TEXT(EDATE(TODAY(),-3+12),"ggge年度 "))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F43"/>
  <sheetViews>
    <sheetView tabSelected="1" view="pageBreakPreview" zoomScale="85" zoomScaleNormal="100" zoomScaleSheetLayoutView="85" workbookViewId="0">
      <selection activeCell="B5" sqref="B5:O5"/>
    </sheetView>
  </sheetViews>
  <sheetFormatPr defaultColWidth="9" defaultRowHeight="13.5"/>
  <cols>
    <col min="1" max="1" width="5.5" style="1" customWidth="1"/>
    <col min="2" max="2" width="3" style="1" customWidth="1"/>
    <col min="3" max="3" width="16.25" style="1" customWidth="1"/>
    <col min="4" max="4" width="4.625" style="1" customWidth="1"/>
    <col min="5" max="5" width="9.875" style="1" customWidth="1"/>
    <col min="6" max="6" width="5.125" style="1" customWidth="1"/>
    <col min="7" max="7" width="6.625" style="1" customWidth="1"/>
    <col min="8" max="8" width="5.375" style="1" customWidth="1"/>
    <col min="9" max="9" width="9.625" style="1" customWidth="1"/>
    <col min="10" max="10" width="7.875" style="2" customWidth="1"/>
    <col min="11" max="11" width="21.5" style="2" customWidth="1"/>
    <col min="12" max="12" width="10" style="1" customWidth="1"/>
    <col min="13" max="13" width="10.5" style="1" customWidth="1"/>
    <col min="14" max="14" width="6.625" style="1" customWidth="1"/>
    <col min="15" max="15" width="15" style="1" customWidth="1"/>
    <col min="16" max="16" width="62.25" style="1" bestFit="1" customWidth="1"/>
    <col min="17" max="17" width="6.25" style="1" customWidth="1"/>
    <col min="18" max="18" width="11.75" style="1" customWidth="1"/>
    <col min="19" max="19" width="6.625" style="1" customWidth="1"/>
    <col min="20" max="16384" width="9" style="1"/>
  </cols>
  <sheetData>
    <row r="1" spans="1:32" s="105" customFormat="1" ht="23.25" customHeight="1"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57" t="s">
        <v>110</v>
      </c>
      <c r="N1" s="457"/>
      <c r="O1" s="457"/>
    </row>
    <row r="2" spans="1:32" s="105" customFormat="1" ht="23.25" customHeight="1"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58" t="s">
        <v>247</v>
      </c>
      <c r="N2" s="458"/>
      <c r="O2" s="458"/>
    </row>
    <row r="3" spans="1:32" ht="35.25" customHeight="1">
      <c r="C3" s="252" t="e">
        <f ca="1">Ａ!C3</f>
        <v>#REF!</v>
      </c>
      <c r="D3" s="251"/>
      <c r="E3" s="4"/>
      <c r="F3" s="4"/>
      <c r="G3" s="4"/>
      <c r="H3" s="4"/>
      <c r="I3" s="4"/>
      <c r="J3" s="4"/>
      <c r="K3" s="102" t="str">
        <f ca="1">IF(ISBLANK(C3),"→必ずリストから選択する！","")</f>
        <v/>
      </c>
      <c r="L3" s="102"/>
      <c r="M3" s="102"/>
      <c r="N3" s="33"/>
      <c r="O3" s="33"/>
    </row>
    <row r="4" spans="1:32" ht="21.75" customHeight="1">
      <c r="B4" s="459" t="s">
        <v>53</v>
      </c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R4" s="526"/>
      <c r="S4" s="526"/>
      <c r="T4" s="526"/>
      <c r="U4" s="526"/>
      <c r="V4" s="526"/>
      <c r="W4" s="526"/>
      <c r="X4" s="526"/>
      <c r="Y4" s="526"/>
      <c r="Z4" s="526"/>
      <c r="AA4" s="439"/>
      <c r="AB4" s="439"/>
      <c r="AC4" s="439"/>
      <c r="AD4" s="439"/>
      <c r="AE4" s="439"/>
      <c r="AF4" s="439"/>
    </row>
    <row r="5" spans="1:32" s="3" customFormat="1" ht="39" customHeight="1">
      <c r="B5" s="460" t="s">
        <v>251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</row>
    <row r="6" spans="1:32" s="4" customFormat="1" ht="39" customHeight="1">
      <c r="B6" s="88"/>
      <c r="D6" s="106" t="s">
        <v>75</v>
      </c>
      <c r="E6" s="438"/>
      <c r="F6" s="438"/>
      <c r="G6" s="438"/>
      <c r="H6" s="438"/>
      <c r="I6" s="438"/>
      <c r="J6" s="438"/>
      <c r="K6" s="255" t="s">
        <v>142</v>
      </c>
      <c r="L6" s="475"/>
      <c r="M6" s="475"/>
      <c r="N6" s="475"/>
      <c r="O6" s="475"/>
    </row>
    <row r="7" spans="1:32" ht="39" customHeight="1" thickBot="1">
      <c r="B7" s="5" t="s">
        <v>1</v>
      </c>
      <c r="C7" s="2"/>
      <c r="J7" s="1"/>
      <c r="K7" s="1"/>
    </row>
    <row r="8" spans="1:32" ht="39.75" customHeight="1" thickBot="1">
      <c r="B8" s="461" t="s">
        <v>252</v>
      </c>
      <c r="C8" s="462"/>
      <c r="D8" s="462"/>
      <c r="E8" s="462"/>
      <c r="F8" s="462"/>
      <c r="G8" s="463" t="s">
        <v>191</v>
      </c>
      <c r="H8" s="464"/>
      <c r="I8" s="464"/>
      <c r="J8" s="464"/>
      <c r="K8" s="464"/>
      <c r="L8" s="464"/>
      <c r="M8" s="464"/>
      <c r="N8" s="464"/>
      <c r="O8" s="465"/>
      <c r="P8" s="533" t="str">
        <f>IF(ISBLANK(G8),"→必ずリストから選択する！","")</f>
        <v/>
      </c>
      <c r="Q8" s="534"/>
      <c r="R8" s="534"/>
      <c r="S8" s="534"/>
      <c r="T8" s="534"/>
      <c r="U8" s="439"/>
      <c r="V8" s="439"/>
      <c r="W8" s="439"/>
      <c r="X8" s="439"/>
      <c r="Y8" s="439"/>
      <c r="Z8" s="439"/>
    </row>
    <row r="9" spans="1:32" s="4" customFormat="1" ht="39.75" customHeight="1">
      <c r="B9" s="466" t="s">
        <v>22</v>
      </c>
      <c r="C9" s="467"/>
      <c r="D9" s="467"/>
      <c r="E9" s="467"/>
      <c r="F9" s="468"/>
      <c r="G9" s="469" t="s">
        <v>49</v>
      </c>
      <c r="H9" s="470"/>
      <c r="I9" s="471" t="s">
        <v>28</v>
      </c>
      <c r="J9" s="472"/>
      <c r="K9" s="471" t="s">
        <v>2</v>
      </c>
      <c r="L9" s="472"/>
      <c r="M9" s="473"/>
      <c r="N9" s="471" t="s">
        <v>51</v>
      </c>
      <c r="O9" s="474"/>
      <c r="P9" s="436"/>
      <c r="Q9" s="436"/>
      <c r="R9" s="436"/>
      <c r="S9" s="436"/>
      <c r="T9" s="99"/>
      <c r="U9" s="99"/>
      <c r="V9" s="99"/>
      <c r="W9" s="99"/>
    </row>
    <row r="10" spans="1:32" s="248" customFormat="1" ht="39.75" customHeight="1">
      <c r="B10" s="413" t="s">
        <v>3</v>
      </c>
      <c r="C10" s="476"/>
      <c r="D10" s="448"/>
      <c r="E10" s="448"/>
      <c r="F10" s="446"/>
      <c r="G10" s="447"/>
      <c r="H10" s="446"/>
      <c r="I10" s="477"/>
      <c r="J10" s="478"/>
      <c r="K10" s="477"/>
      <c r="L10" s="476"/>
      <c r="M10" s="478"/>
      <c r="N10" s="479"/>
      <c r="O10" s="481"/>
      <c r="P10" s="101"/>
      <c r="Q10" s="101"/>
    </row>
    <row r="11" spans="1:32" s="248" customFormat="1" ht="39.75" customHeight="1" thickBot="1">
      <c r="B11" s="414" t="s">
        <v>10</v>
      </c>
      <c r="C11" s="476"/>
      <c r="D11" s="448"/>
      <c r="E11" s="448"/>
      <c r="F11" s="446"/>
      <c r="G11" s="447"/>
      <c r="H11" s="446"/>
      <c r="I11" s="477"/>
      <c r="J11" s="446"/>
      <c r="K11" s="477"/>
      <c r="L11" s="448"/>
      <c r="M11" s="446"/>
      <c r="N11" s="479"/>
      <c r="O11" s="480"/>
      <c r="P11" s="101"/>
      <c r="Q11" s="101"/>
    </row>
    <row r="12" spans="1:32" s="248" customFormat="1" ht="39.75" hidden="1" customHeight="1" thickBot="1">
      <c r="B12" s="415" t="s">
        <v>141</v>
      </c>
      <c r="C12" s="441"/>
      <c r="D12" s="441"/>
      <c r="E12" s="441"/>
      <c r="F12" s="482"/>
      <c r="G12" s="483"/>
      <c r="H12" s="484"/>
      <c r="I12" s="440"/>
      <c r="J12" s="482"/>
      <c r="K12" s="440"/>
      <c r="L12" s="441"/>
      <c r="M12" s="482"/>
      <c r="N12" s="485"/>
      <c r="O12" s="486"/>
      <c r="P12" s="101"/>
      <c r="Q12" s="101"/>
    </row>
    <row r="13" spans="1:32" s="4" customFormat="1" ht="39.75" hidden="1" customHeight="1">
      <c r="B13" s="505" t="str">
        <f>IF(COUNTIF(B5,"*拠点*"),"拠点校指導教員氏名","校内指導員氏名")</f>
        <v>校内指導員氏名</v>
      </c>
      <c r="C13" s="506"/>
      <c r="D13" s="507"/>
      <c r="E13" s="455" t="s">
        <v>7</v>
      </c>
      <c r="F13" s="507"/>
      <c r="G13" s="455" t="s">
        <v>50</v>
      </c>
      <c r="H13" s="506"/>
      <c r="I13" s="455" t="s">
        <v>2</v>
      </c>
      <c r="J13" s="506"/>
      <c r="K13" s="506"/>
      <c r="L13" s="455" t="s">
        <v>54</v>
      </c>
      <c r="M13" s="507"/>
      <c r="N13" s="455" t="s">
        <v>55</v>
      </c>
      <c r="O13" s="456"/>
    </row>
    <row r="14" spans="1:32" s="248" customFormat="1" ht="39.75" hidden="1" customHeight="1" thickBot="1">
      <c r="B14" s="511"/>
      <c r="C14" s="512"/>
      <c r="D14" s="513"/>
      <c r="E14" s="395"/>
      <c r="F14" s="404" t="s">
        <v>8</v>
      </c>
      <c r="G14" s="514"/>
      <c r="H14" s="513"/>
      <c r="I14" s="514"/>
      <c r="J14" s="512"/>
      <c r="K14" s="512"/>
      <c r="L14" s="502"/>
      <c r="M14" s="503"/>
      <c r="N14" s="508"/>
      <c r="O14" s="509"/>
    </row>
    <row r="15" spans="1:32" s="4" customFormat="1" ht="39.75" customHeight="1">
      <c r="B15" s="510" t="s">
        <v>4</v>
      </c>
      <c r="C15" s="472"/>
      <c r="D15" s="473"/>
      <c r="E15" s="471" t="s">
        <v>7</v>
      </c>
      <c r="F15" s="473"/>
      <c r="G15" s="515" t="s">
        <v>50</v>
      </c>
      <c r="H15" s="515"/>
      <c r="I15" s="471" t="s">
        <v>2</v>
      </c>
      <c r="J15" s="472"/>
      <c r="K15" s="472"/>
      <c r="L15" s="471" t="s">
        <v>54</v>
      </c>
      <c r="M15" s="473"/>
      <c r="N15" s="471" t="s">
        <v>51</v>
      </c>
      <c r="O15" s="474"/>
    </row>
    <row r="16" spans="1:32" s="248" customFormat="1" ht="39.75" customHeight="1">
      <c r="A16" s="97" t="str">
        <f>IF(ISBLANK(B16),"必ずリストから選択する！→","")</f>
        <v/>
      </c>
      <c r="B16" s="57" t="s">
        <v>205</v>
      </c>
      <c r="C16" s="450"/>
      <c r="D16" s="452"/>
      <c r="E16" s="58"/>
      <c r="F16" s="56" t="s">
        <v>8</v>
      </c>
      <c r="G16" s="502"/>
      <c r="H16" s="503"/>
      <c r="I16" s="450"/>
      <c r="J16" s="504"/>
      <c r="K16" s="504"/>
      <c r="L16" s="447"/>
      <c r="M16" s="446"/>
      <c r="N16" s="450"/>
      <c r="O16" s="451"/>
      <c r="Q16" s="98"/>
      <c r="R16" s="98"/>
      <c r="S16" s="98"/>
      <c r="T16" s="98"/>
    </row>
    <row r="17" spans="1:21" s="248" customFormat="1" ht="39.75" customHeight="1" thickBot="1">
      <c r="A17" s="97" t="str">
        <f>IF(ISBLANK(B17),"必ずリストから選択する！→","")</f>
        <v/>
      </c>
      <c r="B17" s="90" t="s">
        <v>206</v>
      </c>
      <c r="C17" s="450"/>
      <c r="D17" s="452"/>
      <c r="E17" s="58"/>
      <c r="F17" s="56" t="s">
        <v>8</v>
      </c>
      <c r="G17" s="502"/>
      <c r="H17" s="503"/>
      <c r="I17" s="477"/>
      <c r="J17" s="448"/>
      <c r="K17" s="446"/>
      <c r="L17" s="447"/>
      <c r="M17" s="446"/>
      <c r="N17" s="450"/>
      <c r="O17" s="451"/>
      <c r="Q17" s="227"/>
      <c r="R17" s="227"/>
      <c r="S17" s="227"/>
      <c r="T17" s="227"/>
    </row>
    <row r="18" spans="1:21" s="248" customFormat="1" ht="39.75" hidden="1" customHeight="1" thickBot="1">
      <c r="B18" s="416" t="s">
        <v>214</v>
      </c>
      <c r="C18" s="450"/>
      <c r="D18" s="452"/>
      <c r="E18" s="54"/>
      <c r="F18" s="55" t="s">
        <v>8</v>
      </c>
      <c r="G18" s="453"/>
      <c r="H18" s="454"/>
      <c r="I18" s="499"/>
      <c r="J18" s="500"/>
      <c r="K18" s="500"/>
      <c r="L18" s="440"/>
      <c r="M18" s="482"/>
      <c r="N18" s="501"/>
      <c r="O18" s="451"/>
    </row>
    <row r="19" spans="1:21" s="248" customFormat="1" ht="39.75" customHeight="1">
      <c r="B19" s="510" t="s">
        <v>224</v>
      </c>
      <c r="C19" s="472"/>
      <c r="D19" s="473"/>
      <c r="E19" s="471" t="s">
        <v>7</v>
      </c>
      <c r="F19" s="473"/>
      <c r="G19" s="515" t="s">
        <v>50</v>
      </c>
      <c r="H19" s="515"/>
      <c r="I19" s="471" t="s">
        <v>2</v>
      </c>
      <c r="J19" s="472"/>
      <c r="K19" s="472"/>
      <c r="L19" s="471" t="s">
        <v>54</v>
      </c>
      <c r="M19" s="473"/>
      <c r="N19" s="471" t="s">
        <v>51</v>
      </c>
      <c r="O19" s="474"/>
    </row>
    <row r="20" spans="1:21" s="248" customFormat="1" ht="39.75" customHeight="1">
      <c r="B20" s="57" t="s">
        <v>205</v>
      </c>
      <c r="C20" s="450"/>
      <c r="D20" s="452"/>
      <c r="E20" s="58"/>
      <c r="F20" s="56" t="s">
        <v>8</v>
      </c>
      <c r="G20" s="502"/>
      <c r="H20" s="503"/>
      <c r="I20" s="450"/>
      <c r="J20" s="504"/>
      <c r="K20" s="504"/>
      <c r="L20" s="447"/>
      <c r="M20" s="446"/>
      <c r="N20" s="450"/>
      <c r="O20" s="451"/>
    </row>
    <row r="21" spans="1:21" s="248" customFormat="1" ht="39.75" customHeight="1" thickBot="1">
      <c r="B21" s="90" t="s">
        <v>206</v>
      </c>
      <c r="C21" s="450"/>
      <c r="D21" s="452"/>
      <c r="E21" s="58"/>
      <c r="F21" s="56" t="s">
        <v>8</v>
      </c>
      <c r="G21" s="502"/>
      <c r="H21" s="503"/>
      <c r="I21" s="477"/>
      <c r="J21" s="448"/>
      <c r="K21" s="446"/>
      <c r="L21" s="447"/>
      <c r="M21" s="446"/>
      <c r="N21" s="450"/>
      <c r="O21" s="451"/>
    </row>
    <row r="22" spans="1:21" s="248" customFormat="1" ht="39.75" hidden="1" customHeight="1" thickBot="1">
      <c r="B22" s="416" t="s">
        <v>214</v>
      </c>
      <c r="C22" s="450"/>
      <c r="D22" s="452"/>
      <c r="E22" s="54"/>
      <c r="F22" s="55" t="s">
        <v>8</v>
      </c>
      <c r="G22" s="453"/>
      <c r="H22" s="454"/>
      <c r="I22" s="499"/>
      <c r="J22" s="500"/>
      <c r="K22" s="500"/>
      <c r="L22" s="440"/>
      <c r="M22" s="482"/>
      <c r="N22" s="501"/>
      <c r="O22" s="451"/>
    </row>
    <row r="23" spans="1:21" s="4" customFormat="1" ht="39.75" customHeight="1">
      <c r="B23" s="489" t="s">
        <v>169</v>
      </c>
      <c r="C23" s="490"/>
      <c r="D23" s="490"/>
      <c r="E23" s="490"/>
      <c r="F23" s="491" t="s">
        <v>2</v>
      </c>
      <c r="G23" s="492"/>
      <c r="H23" s="492"/>
      <c r="I23" s="492"/>
      <c r="J23" s="492"/>
      <c r="K23" s="471" t="s">
        <v>170</v>
      </c>
      <c r="L23" s="473"/>
      <c r="M23" s="493" t="s">
        <v>171</v>
      </c>
      <c r="N23" s="494"/>
      <c r="O23" s="25" t="s">
        <v>52</v>
      </c>
      <c r="P23" s="436"/>
      <c r="Q23" s="436"/>
      <c r="R23" s="436"/>
    </row>
    <row r="24" spans="1:21" s="248" customFormat="1" ht="39.75" customHeight="1">
      <c r="B24" s="57" t="s">
        <v>205</v>
      </c>
      <c r="C24" s="476"/>
      <c r="D24" s="448"/>
      <c r="E24" s="448"/>
      <c r="F24" s="477"/>
      <c r="G24" s="448"/>
      <c r="H24" s="448"/>
      <c r="I24" s="448"/>
      <c r="J24" s="446"/>
      <c r="K24" s="447"/>
      <c r="L24" s="446"/>
      <c r="M24" s="495"/>
      <c r="N24" s="496"/>
      <c r="O24" s="236"/>
      <c r="R24" s="249"/>
      <c r="S24" s="249"/>
      <c r="T24" s="249"/>
      <c r="U24" s="249"/>
    </row>
    <row r="25" spans="1:21" s="248" customFormat="1" ht="39.75" customHeight="1" thickBot="1">
      <c r="B25" s="90" t="s">
        <v>206</v>
      </c>
      <c r="C25" s="476"/>
      <c r="D25" s="448"/>
      <c r="E25" s="448"/>
      <c r="F25" s="477"/>
      <c r="G25" s="448"/>
      <c r="H25" s="448"/>
      <c r="I25" s="448"/>
      <c r="J25" s="446"/>
      <c r="K25" s="447"/>
      <c r="L25" s="446"/>
      <c r="M25" s="495"/>
      <c r="N25" s="496"/>
      <c r="O25" s="236"/>
      <c r="R25" s="249"/>
      <c r="S25" s="249"/>
      <c r="T25" s="249"/>
      <c r="U25" s="249"/>
    </row>
    <row r="26" spans="1:21" s="248" customFormat="1" ht="39.75" hidden="1" customHeight="1" thickBot="1">
      <c r="B26" s="403" t="s">
        <v>214</v>
      </c>
      <c r="C26" s="476"/>
      <c r="D26" s="448"/>
      <c r="E26" s="448"/>
      <c r="F26" s="440"/>
      <c r="G26" s="441"/>
      <c r="H26" s="441"/>
      <c r="I26" s="441"/>
      <c r="J26" s="482"/>
      <c r="K26" s="447"/>
      <c r="L26" s="446"/>
      <c r="M26" s="495"/>
      <c r="N26" s="496"/>
      <c r="O26" s="236"/>
      <c r="P26" s="249"/>
      <c r="Q26" s="249"/>
      <c r="R26" s="249"/>
      <c r="S26" s="249"/>
      <c r="T26" s="249"/>
      <c r="U26" s="249"/>
    </row>
    <row r="27" spans="1:21" s="4" customFormat="1" ht="39.75" customHeight="1">
      <c r="B27" s="489" t="s">
        <v>76</v>
      </c>
      <c r="C27" s="490"/>
      <c r="D27" s="490"/>
      <c r="E27" s="490"/>
      <c r="F27" s="491" t="s">
        <v>2</v>
      </c>
      <c r="G27" s="492"/>
      <c r="H27" s="492"/>
      <c r="I27" s="492"/>
      <c r="J27" s="492"/>
      <c r="K27" s="471" t="s">
        <v>56</v>
      </c>
      <c r="L27" s="473"/>
      <c r="M27" s="493" t="s">
        <v>57</v>
      </c>
      <c r="N27" s="494"/>
      <c r="O27" s="25" t="s">
        <v>52</v>
      </c>
      <c r="P27" s="436"/>
      <c r="Q27" s="436"/>
      <c r="R27" s="436"/>
    </row>
    <row r="28" spans="1:21" s="248" customFormat="1" ht="39.75" customHeight="1">
      <c r="B28" s="57" t="s">
        <v>205</v>
      </c>
      <c r="C28" s="476"/>
      <c r="D28" s="448"/>
      <c r="E28" s="448"/>
      <c r="F28" s="477"/>
      <c r="G28" s="448"/>
      <c r="H28" s="448"/>
      <c r="I28" s="448"/>
      <c r="J28" s="446"/>
      <c r="K28" s="447" t="str">
        <f>IF(C28="","","あと補充等")</f>
        <v/>
      </c>
      <c r="L28" s="446"/>
      <c r="M28" s="497">
        <f>Ａ!$I$35</f>
        <v>0</v>
      </c>
      <c r="N28" s="498"/>
      <c r="O28" s="26">
        <f>Ａ!$I$36</f>
        <v>0</v>
      </c>
      <c r="R28" s="249"/>
      <c r="S28" s="249"/>
      <c r="T28" s="249"/>
      <c r="U28" s="249"/>
    </row>
    <row r="29" spans="1:21" s="248" customFormat="1" ht="39.75" customHeight="1" thickBot="1">
      <c r="B29" s="90" t="s">
        <v>206</v>
      </c>
      <c r="C29" s="476"/>
      <c r="D29" s="448"/>
      <c r="E29" s="448"/>
      <c r="F29" s="477"/>
      <c r="G29" s="448"/>
      <c r="H29" s="448"/>
      <c r="I29" s="448"/>
      <c r="J29" s="446"/>
      <c r="K29" s="447" t="str">
        <f>IF(C29="","","あと補充等")</f>
        <v/>
      </c>
      <c r="L29" s="446"/>
      <c r="M29" s="497">
        <f>Ｂ!$I$35</f>
        <v>0</v>
      </c>
      <c r="N29" s="498"/>
      <c r="O29" s="26">
        <f>Ｂ!$I$36</f>
        <v>0</v>
      </c>
      <c r="R29" s="249"/>
      <c r="S29" s="249"/>
      <c r="T29" s="249"/>
      <c r="U29" s="249"/>
    </row>
    <row r="30" spans="1:21" s="248" customFormat="1" ht="39.75" hidden="1" customHeight="1" thickBot="1">
      <c r="B30" s="416" t="s">
        <v>214</v>
      </c>
      <c r="C30" s="441"/>
      <c r="D30" s="441"/>
      <c r="E30" s="441"/>
      <c r="F30" s="440"/>
      <c r="G30" s="441"/>
      <c r="H30" s="441"/>
      <c r="I30" s="441"/>
      <c r="J30" s="482"/>
      <c r="K30" s="440" t="str">
        <f>IF(C30="","","あと補充等")</f>
        <v/>
      </c>
      <c r="L30" s="482"/>
      <c r="M30" s="497">
        <f>'Ｃ'!$I$35</f>
        <v>0</v>
      </c>
      <c r="N30" s="498"/>
      <c r="O30" s="26">
        <f>'Ｃ'!$I$36</f>
        <v>0</v>
      </c>
      <c r="P30" s="249"/>
      <c r="Q30" s="249"/>
      <c r="R30" s="249"/>
      <c r="S30" s="249"/>
      <c r="T30" s="249"/>
      <c r="U30" s="249"/>
    </row>
    <row r="31" spans="1:21" s="4" customFormat="1" ht="13.5" customHeight="1" thickBot="1">
      <c r="B31" s="487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487"/>
      <c r="N31" s="487"/>
      <c r="O31" s="487"/>
    </row>
    <row r="32" spans="1:21" ht="27" hidden="1" customHeight="1" thickBot="1">
      <c r="B32" s="488" t="s">
        <v>72</v>
      </c>
      <c r="C32" s="488"/>
      <c r="D32" s="488"/>
      <c r="E32" s="488"/>
      <c r="F32" s="488"/>
      <c r="G32" s="488"/>
      <c r="H32" s="488"/>
      <c r="I32" s="488"/>
      <c r="J32" s="488"/>
      <c r="K32" s="488"/>
      <c r="L32" s="488"/>
      <c r="M32" s="488"/>
      <c r="N32" s="488"/>
      <c r="O32" s="488"/>
    </row>
    <row r="33" spans="2:21" s="4" customFormat="1" ht="19.5" hidden="1" customHeight="1">
      <c r="B33" s="519" t="s">
        <v>58</v>
      </c>
      <c r="C33" s="515"/>
      <c r="D33" s="515" t="s">
        <v>59</v>
      </c>
      <c r="E33" s="515"/>
      <c r="F33" s="515"/>
      <c r="G33" s="515"/>
      <c r="H33" s="522" t="s">
        <v>60</v>
      </c>
      <c r="I33" s="515"/>
      <c r="J33" s="515"/>
      <c r="K33" s="89" t="s">
        <v>61</v>
      </c>
      <c r="L33" s="515" t="s">
        <v>62</v>
      </c>
      <c r="M33" s="515"/>
      <c r="N33" s="515" t="s">
        <v>63</v>
      </c>
      <c r="O33" s="523"/>
      <c r="P33" s="436"/>
      <c r="Q33" s="436"/>
    </row>
    <row r="34" spans="2:21" s="4" customFormat="1" ht="57.75" hidden="1" customHeight="1" thickBot="1">
      <c r="B34" s="520"/>
      <c r="C34" s="521"/>
      <c r="D34" s="521"/>
      <c r="E34" s="521"/>
      <c r="F34" s="521"/>
      <c r="G34" s="521"/>
      <c r="H34" s="521"/>
      <c r="I34" s="521"/>
      <c r="J34" s="521"/>
      <c r="K34" s="100" t="s">
        <v>64</v>
      </c>
      <c r="L34" s="524" t="s">
        <v>65</v>
      </c>
      <c r="M34" s="521"/>
      <c r="N34" s="524" t="s">
        <v>66</v>
      </c>
      <c r="O34" s="525"/>
      <c r="P34" s="435"/>
      <c r="Q34" s="435"/>
    </row>
    <row r="35" spans="2:21" s="248" customFormat="1" ht="36.75" hidden="1" customHeight="1">
      <c r="B35" s="445" t="str">
        <f t="shared" ref="B35:B37" si="0">IF(OR($G$8="小学校連携校",$G$8="中学校連携校"),"－","")</f>
        <v/>
      </c>
      <c r="C35" s="446" t="str">
        <f t="shared" ref="C35:C37" si="1">IF(OR($L$26="高校（一般研のみ担当）",$L$26="高校（教科研修も担当）",$L$26="高等部（一般研のみ担当）",$L$26="高等部（教科研修も担当）"),"－","")</f>
        <v/>
      </c>
      <c r="D35" s="447" t="str">
        <f t="shared" ref="D35:D37" si="2">IF(OR($G$8="小学校連携校",$G$8="中学校連携校"),"－","")</f>
        <v/>
      </c>
      <c r="E35" s="448"/>
      <c r="F35" s="448" t="str">
        <f t="shared" ref="F35:F40" si="3">IF(OR($G$8="小学校連携校",$G$8="中学校連携校"),"－","")</f>
        <v/>
      </c>
      <c r="G35" s="446"/>
      <c r="H35" s="516" t="str">
        <f t="shared" ref="H35:H40" si="4">IF(OR($G$8="小学校連携校",$G$8="小学校拠点校",$G$8="中学校連携校"),"－","")</f>
        <v/>
      </c>
      <c r="I35" s="517"/>
      <c r="J35" s="518"/>
      <c r="K35" s="394" t="str">
        <f t="shared" ref="K35:L37" si="5">IF(OR($G$8="小学校連携校",$G$8="中学校連携校"),"－","")</f>
        <v/>
      </c>
      <c r="L35" s="447" t="str">
        <f t="shared" si="5"/>
        <v/>
      </c>
      <c r="M35" s="446"/>
      <c r="N35" s="447" t="str">
        <f t="shared" ref="N35:N37" si="6">IF(OR($G$8="小学校連携校",$G$8="中学校連携校"),"－","")</f>
        <v/>
      </c>
      <c r="O35" s="449"/>
    </row>
    <row r="36" spans="2:21" s="248" customFormat="1" ht="36.75" hidden="1" customHeight="1">
      <c r="B36" s="445" t="str">
        <f t="shared" si="0"/>
        <v/>
      </c>
      <c r="C36" s="446" t="str">
        <f t="shared" si="1"/>
        <v/>
      </c>
      <c r="D36" s="447" t="str">
        <f t="shared" si="2"/>
        <v/>
      </c>
      <c r="E36" s="448"/>
      <c r="F36" s="448" t="str">
        <f t="shared" si="3"/>
        <v/>
      </c>
      <c r="G36" s="446"/>
      <c r="H36" s="447" t="str">
        <f t="shared" si="4"/>
        <v/>
      </c>
      <c r="I36" s="448"/>
      <c r="J36" s="446"/>
      <c r="K36" s="394" t="str">
        <f t="shared" si="5"/>
        <v/>
      </c>
      <c r="L36" s="447" t="str">
        <f t="shared" si="5"/>
        <v/>
      </c>
      <c r="M36" s="446"/>
      <c r="N36" s="447" t="str">
        <f t="shared" si="6"/>
        <v/>
      </c>
      <c r="O36" s="449"/>
    </row>
    <row r="37" spans="2:21" s="248" customFormat="1" ht="36.75" hidden="1" customHeight="1">
      <c r="B37" s="445" t="str">
        <f t="shared" si="0"/>
        <v/>
      </c>
      <c r="C37" s="446" t="str">
        <f t="shared" si="1"/>
        <v/>
      </c>
      <c r="D37" s="447" t="str">
        <f t="shared" si="2"/>
        <v/>
      </c>
      <c r="E37" s="448"/>
      <c r="F37" s="448" t="str">
        <f t="shared" si="3"/>
        <v/>
      </c>
      <c r="G37" s="446"/>
      <c r="H37" s="447" t="str">
        <f t="shared" si="4"/>
        <v/>
      </c>
      <c r="I37" s="448"/>
      <c r="J37" s="446"/>
      <c r="K37" s="394" t="str">
        <f t="shared" si="5"/>
        <v/>
      </c>
      <c r="L37" s="447" t="str">
        <f t="shared" si="5"/>
        <v/>
      </c>
      <c r="M37" s="446"/>
      <c r="N37" s="447" t="str">
        <f t="shared" si="6"/>
        <v/>
      </c>
      <c r="O37" s="449"/>
    </row>
    <row r="38" spans="2:21" s="248" customFormat="1" ht="36.75" hidden="1" customHeight="1">
      <c r="B38" s="445" t="str">
        <f>IF(OR($G$8="小学校連携校",$G$8="中学校連携校"),"－","")</f>
        <v/>
      </c>
      <c r="C38" s="446" t="str">
        <f>IF(OR($L$26="高校（一般研のみ担当）",$L$26="高校（教科研修も担当）",$L$26="高等部（一般研のみ担当）",$L$26="高等部（教科研修も担当）"),"－","")</f>
        <v/>
      </c>
      <c r="D38" s="447" t="str">
        <f>IF(OR($G$8="小学校連携校",$G$8="中学校連携校"),"－","")</f>
        <v/>
      </c>
      <c r="E38" s="448"/>
      <c r="F38" s="448" t="str">
        <f t="shared" si="3"/>
        <v/>
      </c>
      <c r="G38" s="446"/>
      <c r="H38" s="447" t="str">
        <f t="shared" si="4"/>
        <v/>
      </c>
      <c r="I38" s="448"/>
      <c r="J38" s="446"/>
      <c r="K38" s="229" t="str">
        <f>IF(OR($G$8="小学校連携校",$G$8="中学校連携校"),"－","")</f>
        <v/>
      </c>
      <c r="L38" s="447" t="str">
        <f t="shared" ref="L38:N40" si="7">IF(OR($G$8="小学校連携校",$G$8="中学校連携校"),"－","")</f>
        <v/>
      </c>
      <c r="M38" s="446"/>
      <c r="N38" s="447" t="str">
        <f t="shared" si="7"/>
        <v/>
      </c>
      <c r="O38" s="449"/>
    </row>
    <row r="39" spans="2:21" s="248" customFormat="1" ht="36.75" hidden="1" customHeight="1">
      <c r="B39" s="445" t="str">
        <f>IF(OR($G$8="小学校連携校",$G$8="中学校連携校"),"－","")</f>
        <v/>
      </c>
      <c r="C39" s="446" t="str">
        <f>IF(OR($L$26="高校（一般研のみ担当）",$L$26="高校（教科研修も担当）",$L$26="高等部（一般研のみ担当）",$L$26="高等部（教科研修も担当）"),"－","")</f>
        <v/>
      </c>
      <c r="D39" s="447" t="str">
        <f>IF(OR($G$8="小学校連携校",$G$8="中学校連携校"),"－","")</f>
        <v/>
      </c>
      <c r="E39" s="448"/>
      <c r="F39" s="448" t="str">
        <f t="shared" si="3"/>
        <v/>
      </c>
      <c r="G39" s="446"/>
      <c r="H39" s="447" t="str">
        <f t="shared" si="4"/>
        <v/>
      </c>
      <c r="I39" s="448"/>
      <c r="J39" s="446"/>
      <c r="K39" s="229" t="str">
        <f>IF(OR($G$8="小学校連携校",$G$8="中学校連携校"),"－","")</f>
        <v/>
      </c>
      <c r="L39" s="447" t="str">
        <f t="shared" si="7"/>
        <v/>
      </c>
      <c r="M39" s="446"/>
      <c r="N39" s="447" t="str">
        <f t="shared" si="7"/>
        <v/>
      </c>
      <c r="O39" s="449"/>
    </row>
    <row r="40" spans="2:21" s="248" customFormat="1" ht="36.75" hidden="1" customHeight="1" thickBot="1">
      <c r="B40" s="535" t="str">
        <f>IF(OR($G$8="小学校連携校",$G$8="中学校連携校"),"－","")</f>
        <v/>
      </c>
      <c r="C40" s="482" t="str">
        <f>IF(OR($L$26="高校（一般研のみ担当）",$L$26="高校（教科研修も担当）",$L$26="高等部（一般研のみ担当）",$L$26="高等部（教科研修も担当）"),"－","")</f>
        <v/>
      </c>
      <c r="D40" s="440" t="str">
        <f>IF(OR($G$8="小学校連携校",$G$8="中学校連携校"),"－","")</f>
        <v/>
      </c>
      <c r="E40" s="441"/>
      <c r="F40" s="441" t="str">
        <f t="shared" si="3"/>
        <v/>
      </c>
      <c r="G40" s="482"/>
      <c r="H40" s="440" t="str">
        <f t="shared" si="4"/>
        <v/>
      </c>
      <c r="I40" s="441"/>
      <c r="J40" s="482"/>
      <c r="K40" s="228" t="str">
        <f>IF(OR($G$8="小学校連携校",$G$8="中学校連携校"),"－","")</f>
        <v/>
      </c>
      <c r="L40" s="440" t="str">
        <f t="shared" si="7"/>
        <v/>
      </c>
      <c r="M40" s="482"/>
      <c r="N40" s="440" t="str">
        <f t="shared" si="7"/>
        <v/>
      </c>
      <c r="O40" s="442"/>
    </row>
    <row r="41" spans="2:21" ht="17.25" hidden="1" customHeight="1" thickBot="1"/>
    <row r="42" spans="2:21" ht="16.5" customHeight="1">
      <c r="H42" s="527" t="s">
        <v>67</v>
      </c>
      <c r="I42" s="528"/>
      <c r="J42" s="528"/>
      <c r="K42" s="528"/>
      <c r="L42" s="528"/>
      <c r="M42" s="528"/>
      <c r="N42" s="528"/>
      <c r="O42" s="529"/>
    </row>
    <row r="43" spans="2:21" s="250" customFormat="1" ht="36" customHeight="1" thickBot="1">
      <c r="H43" s="530" t="s">
        <v>27</v>
      </c>
      <c r="I43" s="531"/>
      <c r="J43" s="532"/>
      <c r="K43" s="532"/>
      <c r="L43" s="226" t="s">
        <v>88</v>
      </c>
      <c r="M43" s="440"/>
      <c r="N43" s="441"/>
      <c r="O43" s="442"/>
      <c r="P43" s="443"/>
      <c r="Q43" s="444"/>
      <c r="R43" s="444"/>
      <c r="S43" s="35"/>
      <c r="T43" s="35"/>
      <c r="U43" s="35"/>
    </row>
  </sheetData>
  <sheetProtection algorithmName="SHA-512" hashValue="blHY3rd1AfaRGALtSMeJ61lOT0wJPUmW3xGgWzJTZKDerry8xKWUJXtK11lrNlsX89KRainIIwKK3Fa+9W6VAQ==" saltValue="GhyAOJ1ADa2E6g4zcX3U4Q==" spinCount="100000" sheet="1" formatCells="0" formatColumns="0" formatRows="0"/>
  <mergeCells count="167">
    <mergeCell ref="C21:D21"/>
    <mergeCell ref="G21:H21"/>
    <mergeCell ref="I21:K21"/>
    <mergeCell ref="L21:M21"/>
    <mergeCell ref="N21:O21"/>
    <mergeCell ref="C22:D22"/>
    <mergeCell ref="G22:H22"/>
    <mergeCell ref="I22:K22"/>
    <mergeCell ref="L22:M22"/>
    <mergeCell ref="N22:O22"/>
    <mergeCell ref="B19:D19"/>
    <mergeCell ref="E19:F19"/>
    <mergeCell ref="G19:H19"/>
    <mergeCell ref="I19:K19"/>
    <mergeCell ref="L19:M19"/>
    <mergeCell ref="N19:O19"/>
    <mergeCell ref="C20:D20"/>
    <mergeCell ref="G20:H20"/>
    <mergeCell ref="I20:K20"/>
    <mergeCell ref="L20:M20"/>
    <mergeCell ref="N20:O20"/>
    <mergeCell ref="P27:R27"/>
    <mergeCell ref="C28:E28"/>
    <mergeCell ref="F28:J28"/>
    <mergeCell ref="K28:L28"/>
    <mergeCell ref="M28:N28"/>
    <mergeCell ref="C29:E29"/>
    <mergeCell ref="F29:J29"/>
    <mergeCell ref="K29:L29"/>
    <mergeCell ref="M29:N29"/>
    <mergeCell ref="K27:L27"/>
    <mergeCell ref="R4:Z4"/>
    <mergeCell ref="AA4:AF4"/>
    <mergeCell ref="H42:O42"/>
    <mergeCell ref="H43:I43"/>
    <mergeCell ref="J43:K43"/>
    <mergeCell ref="P8:T8"/>
    <mergeCell ref="B40:C40"/>
    <mergeCell ref="D40:G40"/>
    <mergeCell ref="H40:J40"/>
    <mergeCell ref="L40:M40"/>
    <mergeCell ref="N40:O40"/>
    <mergeCell ref="B39:C39"/>
    <mergeCell ref="D39:G39"/>
    <mergeCell ref="H39:J39"/>
    <mergeCell ref="L39:M39"/>
    <mergeCell ref="N39:O39"/>
    <mergeCell ref="B36:C36"/>
    <mergeCell ref="D36:G36"/>
    <mergeCell ref="H36:J36"/>
    <mergeCell ref="L36:M36"/>
    <mergeCell ref="N36:O36"/>
    <mergeCell ref="G11:H11"/>
    <mergeCell ref="I11:J11"/>
    <mergeCell ref="K11:M11"/>
    <mergeCell ref="B35:C35"/>
    <mergeCell ref="D35:G35"/>
    <mergeCell ref="H35:J35"/>
    <mergeCell ref="L35:M35"/>
    <mergeCell ref="N35:O35"/>
    <mergeCell ref="B33:C34"/>
    <mergeCell ref="D33:G34"/>
    <mergeCell ref="H33:J34"/>
    <mergeCell ref="L33:M33"/>
    <mergeCell ref="N33:O33"/>
    <mergeCell ref="L34:M34"/>
    <mergeCell ref="N34:O34"/>
    <mergeCell ref="M26:N26"/>
    <mergeCell ref="I18:K18"/>
    <mergeCell ref="L18:M18"/>
    <mergeCell ref="N18:O18"/>
    <mergeCell ref="C16:D16"/>
    <mergeCell ref="G16:H16"/>
    <mergeCell ref="I16:K16"/>
    <mergeCell ref="B13:D13"/>
    <mergeCell ref="E13:F13"/>
    <mergeCell ref="G13:H13"/>
    <mergeCell ref="I13:K13"/>
    <mergeCell ref="L13:M13"/>
    <mergeCell ref="N17:O17"/>
    <mergeCell ref="L17:M17"/>
    <mergeCell ref="I17:K17"/>
    <mergeCell ref="G17:H17"/>
    <mergeCell ref="N14:O14"/>
    <mergeCell ref="B15:D15"/>
    <mergeCell ref="B14:D14"/>
    <mergeCell ref="G14:H14"/>
    <mergeCell ref="I14:K14"/>
    <mergeCell ref="L14:M14"/>
    <mergeCell ref="E15:F15"/>
    <mergeCell ref="G15:H15"/>
    <mergeCell ref="B31:O31"/>
    <mergeCell ref="B32:O32"/>
    <mergeCell ref="B23:E23"/>
    <mergeCell ref="F23:J23"/>
    <mergeCell ref="K23:L23"/>
    <mergeCell ref="M23:N23"/>
    <mergeCell ref="C24:E24"/>
    <mergeCell ref="F24:J24"/>
    <mergeCell ref="K24:L24"/>
    <mergeCell ref="M24:N24"/>
    <mergeCell ref="M25:N25"/>
    <mergeCell ref="K25:L25"/>
    <mergeCell ref="F25:J25"/>
    <mergeCell ref="C25:E25"/>
    <mergeCell ref="B27:E27"/>
    <mergeCell ref="F27:J27"/>
    <mergeCell ref="C30:E30"/>
    <mergeCell ref="F30:J30"/>
    <mergeCell ref="K30:L30"/>
    <mergeCell ref="M30:N30"/>
    <mergeCell ref="M27:N27"/>
    <mergeCell ref="C26:E26"/>
    <mergeCell ref="F26:J26"/>
    <mergeCell ref="K26:L26"/>
    <mergeCell ref="I15:K15"/>
    <mergeCell ref="L15:M15"/>
    <mergeCell ref="N15:O15"/>
    <mergeCell ref="C17:D17"/>
    <mergeCell ref="C10:F10"/>
    <mergeCell ref="G10:H10"/>
    <mergeCell ref="I10:J10"/>
    <mergeCell ref="K10:M10"/>
    <mergeCell ref="N11:O11"/>
    <mergeCell ref="N10:O10"/>
    <mergeCell ref="C12:F12"/>
    <mergeCell ref="G12:H12"/>
    <mergeCell ref="I12:J12"/>
    <mergeCell ref="K12:M12"/>
    <mergeCell ref="N12:O12"/>
    <mergeCell ref="C11:F11"/>
    <mergeCell ref="M1:O1"/>
    <mergeCell ref="M2:O2"/>
    <mergeCell ref="B4:O4"/>
    <mergeCell ref="B5:O5"/>
    <mergeCell ref="B8:F8"/>
    <mergeCell ref="G8:O8"/>
    <mergeCell ref="B9:F9"/>
    <mergeCell ref="G9:H9"/>
    <mergeCell ref="I9:J9"/>
    <mergeCell ref="K9:M9"/>
    <mergeCell ref="N9:O9"/>
    <mergeCell ref="L6:O6"/>
    <mergeCell ref="P34:Q34"/>
    <mergeCell ref="P33:Q33"/>
    <mergeCell ref="P23:R23"/>
    <mergeCell ref="P9:S9"/>
    <mergeCell ref="B1:L2"/>
    <mergeCell ref="E6:J6"/>
    <mergeCell ref="U8:Z8"/>
    <mergeCell ref="M43:O43"/>
    <mergeCell ref="P43:R43"/>
    <mergeCell ref="B38:C38"/>
    <mergeCell ref="D38:G38"/>
    <mergeCell ref="H38:J38"/>
    <mergeCell ref="L38:M38"/>
    <mergeCell ref="N38:O38"/>
    <mergeCell ref="B37:C37"/>
    <mergeCell ref="D37:G37"/>
    <mergeCell ref="H37:J37"/>
    <mergeCell ref="L37:M37"/>
    <mergeCell ref="N37:O37"/>
    <mergeCell ref="L16:M16"/>
    <mergeCell ref="N16:O16"/>
    <mergeCell ref="C18:D18"/>
    <mergeCell ref="G18:H18"/>
    <mergeCell ref="N13:O13"/>
  </mergeCells>
  <phoneticPr fontId="1"/>
  <conditionalFormatting sqref="M1:O1">
    <cfRule type="expression" dxfId="102" priority="21">
      <formula>$M$1="文　書　番　号"</formula>
    </cfRule>
  </conditionalFormatting>
  <conditionalFormatting sqref="M2:O2">
    <cfRule type="expression" dxfId="101" priority="20">
      <formula>AND(DAY($M$2)&gt;=18,DAY($M$2)&lt;=23)</formula>
    </cfRule>
  </conditionalFormatting>
  <conditionalFormatting sqref="E6">
    <cfRule type="expression" dxfId="100" priority="17">
      <formula>$E$6=""</formula>
    </cfRule>
  </conditionalFormatting>
  <conditionalFormatting sqref="L6">
    <cfRule type="expression" dxfId="99" priority="16">
      <formula>$L$6=""</formula>
    </cfRule>
  </conditionalFormatting>
  <conditionalFormatting sqref="G8:O8">
    <cfRule type="expression" dxfId="98" priority="14">
      <formula>$G$8=""</formula>
    </cfRule>
  </conditionalFormatting>
  <conditionalFormatting sqref="B16:E16 J43 M43 B17 C17:E18">
    <cfRule type="expression" dxfId="97" priority="13">
      <formula>B16=""</formula>
    </cfRule>
  </conditionalFormatting>
  <conditionalFormatting sqref="R28:XFD29 A27:XFD27 A28:A29 C28:O29">
    <cfRule type="expression" dxfId="96" priority="12">
      <formula>CELL("PROTECT",A27)=1</formula>
    </cfRule>
  </conditionalFormatting>
  <conditionalFormatting sqref="C28:L29">
    <cfRule type="expression" dxfId="95" priority="11">
      <formula>C28=""</formula>
    </cfRule>
  </conditionalFormatting>
  <conditionalFormatting sqref="A30 C30:XFD30">
    <cfRule type="expression" dxfId="94" priority="10">
      <formula>CELL("PROTECT",A30)=1</formula>
    </cfRule>
  </conditionalFormatting>
  <conditionalFormatting sqref="C30:L30">
    <cfRule type="expression" dxfId="93" priority="9">
      <formula>C30=""</formula>
    </cfRule>
  </conditionalFormatting>
  <conditionalFormatting sqref="B24:B25">
    <cfRule type="expression" dxfId="92" priority="8">
      <formula>B24=""</formula>
    </cfRule>
  </conditionalFormatting>
  <conditionalFormatting sqref="B28:B29">
    <cfRule type="expression" dxfId="91" priority="7">
      <formula>B28=""</formula>
    </cfRule>
  </conditionalFormatting>
  <conditionalFormatting sqref="C10:O12">
    <cfRule type="expression" dxfId="90" priority="6">
      <formula>C10=""</formula>
    </cfRule>
  </conditionalFormatting>
  <conditionalFormatting sqref="B14:E14 G14:O14">
    <cfRule type="expression" dxfId="89" priority="5">
      <formula>B14=""</formula>
    </cfRule>
  </conditionalFormatting>
  <conditionalFormatting sqref="G16:O18 C24:O26">
    <cfRule type="expression" dxfId="88" priority="4">
      <formula>C16=""</formula>
    </cfRule>
  </conditionalFormatting>
  <conditionalFormatting sqref="B35:O40">
    <cfRule type="expression" dxfId="87" priority="3">
      <formula>B35=""</formula>
    </cfRule>
  </conditionalFormatting>
  <conditionalFormatting sqref="B20:E20 B21 C21:E22">
    <cfRule type="expression" dxfId="86" priority="2">
      <formula>B20=""</formula>
    </cfRule>
  </conditionalFormatting>
  <conditionalFormatting sqref="G20:O22">
    <cfRule type="expression" dxfId="85" priority="1">
      <formula>G20=""</formula>
    </cfRule>
  </conditionalFormatting>
  <dataValidations count="7">
    <dataValidation type="list" allowBlank="1" showInputMessage="1" showErrorMessage="1" sqref="G16:H18 G20:H22">
      <formula1>職名</formula1>
    </dataValidation>
    <dataValidation type="list" allowBlank="1" showInputMessage="1" showErrorMessage="1" sqref="G10:H12 L14:M14 L16:M18 L20:M22">
      <formula1>学級担任</formula1>
    </dataValidation>
    <dataValidation type="list" allowBlank="1" showInputMessage="1" showErrorMessage="1" sqref="G14:H14">
      <formula1>拠点職名</formula1>
    </dataValidation>
    <dataValidation imeMode="on" allowBlank="1" showInputMessage="1" showErrorMessage="1" sqref="L6:O6 E6:J6 J43:K43 I10:O12 C11:F12 B14:D14 I16:K18 C16:D18 N14:O14 C28:J30 B35:J40 I14:K14 C24:J26 N16:O18 I20:K22 N20:O22 C20:D22"/>
    <dataValidation imeMode="off" allowBlank="1" showInputMessage="1" showErrorMessage="1" sqref="E14 K35:O40 M43:O43 E16:E18 E20:E22"/>
    <dataValidation type="list" showInputMessage="1" showErrorMessage="1" sqref="B5:O5">
      <formula1>表題_体制表</formula1>
    </dataValidation>
    <dataValidation type="list" allowBlank="1" showInputMessage="1" showErrorMessage="1" sqref="B28:B30 B24:B26 B16:B18 B20:B22">
      <formula1>指導員選択abc</formula1>
    </dataValidation>
  </dataValidations>
  <printOptions horizontalCentered="1"/>
  <pageMargins left="0.78740157480314965" right="0.78740157480314965" top="0.78740157480314965" bottom="0.78740157480314965" header="0.11811023622047245" footer="0.11811023622047245"/>
  <pageSetup paperSize="9" scale="6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初期設定!$M$13</xm:f>
          </x14:formula1>
          <xm:sqref>G8:O8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B1:BT53"/>
  <sheetViews>
    <sheetView view="pageBreakPreview" topLeftCell="A25" zoomScaleNormal="100" zoomScaleSheetLayoutView="100" workbookViewId="0">
      <selection activeCell="O41" sqref="O41"/>
    </sheetView>
  </sheetViews>
  <sheetFormatPr defaultColWidth="7.5" defaultRowHeight="45.75" customHeight="1"/>
  <cols>
    <col min="1" max="1" width="1.25" style="6" customWidth="1"/>
    <col min="2" max="2" width="3.625" style="7" customWidth="1"/>
    <col min="3" max="7" width="1.875" style="7" customWidth="1"/>
    <col min="8" max="12" width="1.875" style="6" customWidth="1"/>
    <col min="13" max="13" width="3.75" style="64" customWidth="1"/>
    <col min="14" max="14" width="1.875" style="6" customWidth="1"/>
    <col min="15" max="15" width="3.625" style="7" customWidth="1"/>
    <col min="16" max="25" width="1.875" style="6" customWidth="1"/>
    <col min="26" max="26" width="3.75" style="93" customWidth="1"/>
    <col min="27" max="27" width="1.875" style="6" hidden="1" customWidth="1"/>
    <col min="28" max="28" width="3.625" style="7" hidden="1" customWidth="1"/>
    <col min="29" max="38" width="1.875" style="6" hidden="1" customWidth="1"/>
    <col min="39" max="39" width="3.75" style="93" hidden="1" customWidth="1"/>
    <col min="40" max="40" width="1.875" style="6" hidden="1" customWidth="1"/>
    <col min="41" max="41" width="3.625" style="6" hidden="1" customWidth="1"/>
    <col min="42" max="51" width="1.875" style="6" hidden="1" customWidth="1"/>
    <col min="52" max="52" width="1.875" style="6" customWidth="1"/>
    <col min="53" max="53" width="3.625" style="6" customWidth="1"/>
    <col min="54" max="63" width="1.875" style="6" customWidth="1"/>
    <col min="64" max="64" width="2.25" style="6" customWidth="1"/>
    <col min="65" max="65" width="2.5" style="6" customWidth="1"/>
    <col min="66" max="93" width="2.25" style="6" customWidth="1"/>
    <col min="94" max="16384" width="7.5" style="6"/>
  </cols>
  <sheetData>
    <row r="1" spans="2:65" ht="16.5" customHeight="1">
      <c r="D1" s="6"/>
      <c r="F1" s="6"/>
      <c r="I1" s="7"/>
      <c r="K1" s="7"/>
      <c r="AP1" s="29"/>
      <c r="AQ1" s="29"/>
      <c r="AR1" s="29"/>
      <c r="AS1" s="29"/>
      <c r="AT1" s="29"/>
      <c r="BB1" s="29"/>
      <c r="BC1" s="29"/>
      <c r="BD1" s="29"/>
      <c r="BE1" s="29"/>
      <c r="BF1" s="29"/>
    </row>
    <row r="2" spans="2:65" ht="16.5" customHeight="1">
      <c r="D2" s="6"/>
      <c r="F2" s="6"/>
      <c r="I2" s="7"/>
      <c r="K2" s="7"/>
      <c r="AP2" s="29"/>
      <c r="AQ2" s="29"/>
      <c r="AR2" s="29"/>
      <c r="AS2" s="29"/>
      <c r="AT2" s="29"/>
      <c r="BB2" s="29"/>
      <c r="BC2" s="29"/>
      <c r="BD2" s="29"/>
      <c r="BE2" s="29"/>
      <c r="BF2" s="29"/>
    </row>
    <row r="3" spans="2:65" ht="6" customHeight="1">
      <c r="D3" s="6"/>
      <c r="F3" s="6"/>
      <c r="I3" s="7"/>
      <c r="K3" s="7"/>
      <c r="AP3" s="28"/>
      <c r="AQ3" s="28"/>
      <c r="AR3" s="28"/>
      <c r="AS3" s="28"/>
      <c r="AT3" s="28"/>
      <c r="BB3" s="224"/>
      <c r="BC3" s="224"/>
      <c r="BD3" s="224"/>
      <c r="BE3" s="224"/>
      <c r="BF3" s="224"/>
    </row>
    <row r="4" spans="2:65" ht="20.45" customHeight="1">
      <c r="B4" s="47" t="s">
        <v>46</v>
      </c>
      <c r="C4" s="47"/>
      <c r="D4" s="6"/>
      <c r="E4" s="47"/>
      <c r="F4" s="6"/>
      <c r="G4" s="47"/>
      <c r="I4" s="47"/>
      <c r="K4" s="47"/>
      <c r="M4" s="91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1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91"/>
      <c r="AN4" s="47"/>
      <c r="AO4" s="47"/>
      <c r="AP4" s="47"/>
      <c r="AQ4" s="47"/>
      <c r="AR4" s="47"/>
      <c r="AS4" s="47"/>
      <c r="AT4" s="47"/>
      <c r="AU4" s="24"/>
      <c r="AX4" s="47"/>
      <c r="AY4" s="47"/>
      <c r="AZ4" s="47"/>
      <c r="BA4" s="47"/>
      <c r="BB4" s="47"/>
      <c r="BC4" s="47"/>
      <c r="BD4" s="47"/>
      <c r="BE4" s="47"/>
      <c r="BF4" s="47"/>
      <c r="BG4" s="24"/>
      <c r="BJ4" s="47"/>
      <c r="BK4" s="47"/>
    </row>
    <row r="5" spans="2:65" ht="10.15" customHeight="1">
      <c r="D5" s="6"/>
      <c r="F5" s="6"/>
      <c r="I5" s="7"/>
      <c r="K5" s="7"/>
    </row>
    <row r="6" spans="2:65" ht="22.5" customHeight="1">
      <c r="B6" s="19" t="str">
        <f>IF(COUNTIF(体制表!B5,"*拠点*"),"2．初任者研修に係る週時程表（拠点校方式）","2．初任者研修に係る週時程表（各校方式）")</f>
        <v>2．初任者研修に係る週時程表（各校方式）</v>
      </c>
      <c r="C6" s="19"/>
      <c r="D6" s="44"/>
      <c r="E6" s="19"/>
      <c r="F6" s="44"/>
      <c r="G6" s="19"/>
      <c r="H6" s="44"/>
      <c r="I6" s="19"/>
      <c r="K6" s="19"/>
      <c r="M6" s="70"/>
      <c r="N6" s="19"/>
      <c r="O6" s="19"/>
      <c r="P6" s="19"/>
      <c r="Q6" s="19"/>
      <c r="R6" s="19"/>
      <c r="S6" s="19"/>
      <c r="AB6" s="19"/>
      <c r="AC6" s="19"/>
      <c r="AD6" s="19"/>
      <c r="AE6" s="19"/>
      <c r="AF6" s="19"/>
      <c r="AU6" s="7"/>
      <c r="AV6" s="44"/>
      <c r="AW6" s="44"/>
      <c r="AX6" s="44"/>
      <c r="AY6" s="44"/>
      <c r="BG6" s="114"/>
      <c r="BH6" s="44"/>
      <c r="BI6" s="44"/>
      <c r="BJ6" s="44"/>
      <c r="BK6" s="44"/>
    </row>
    <row r="7" spans="2:65" ht="22.5" customHeight="1">
      <c r="B7" s="45" t="s">
        <v>21</v>
      </c>
      <c r="C7" s="45"/>
      <c r="D7" s="6"/>
      <c r="E7" s="45"/>
      <c r="F7" s="6"/>
      <c r="G7" s="45"/>
      <c r="I7" s="45"/>
      <c r="K7" s="230" t="s">
        <v>129</v>
      </c>
      <c r="L7" s="231"/>
      <c r="M7" s="230"/>
      <c r="N7" s="230"/>
      <c r="O7" s="231"/>
      <c r="P7" s="232"/>
      <c r="Q7" s="116" t="str">
        <f>IF(体制表!$G$8="","",体制表!$G$8)</f>
        <v>中学校</v>
      </c>
      <c r="R7" s="116"/>
      <c r="S7" s="116"/>
      <c r="T7" s="116"/>
      <c r="U7" s="116"/>
      <c r="V7" s="116"/>
      <c r="W7" s="116"/>
      <c r="X7" s="116"/>
      <c r="Y7" s="116"/>
      <c r="Z7" s="94"/>
      <c r="AX7" s="117"/>
      <c r="AY7" s="117"/>
      <c r="AZ7" s="233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111"/>
      <c r="BM7" s="111"/>
    </row>
    <row r="8" spans="2:65" ht="22.5" customHeight="1">
      <c r="B8" s="10"/>
      <c r="C8" s="554"/>
      <c r="D8" s="555"/>
      <c r="E8" s="556"/>
      <c r="F8" s="6"/>
      <c r="G8" s="7" t="s">
        <v>23</v>
      </c>
      <c r="K8" s="230" t="s">
        <v>9</v>
      </c>
      <c r="L8" s="231"/>
      <c r="M8" s="230"/>
      <c r="N8" s="230"/>
      <c r="O8" s="231"/>
      <c r="P8" s="46"/>
      <c r="Q8" s="235">
        <f>体制表!$E$6</f>
        <v>0</v>
      </c>
      <c r="R8" s="46"/>
      <c r="S8" s="46"/>
      <c r="T8" s="46"/>
      <c r="U8" s="46"/>
      <c r="V8" s="235"/>
      <c r="W8" s="235"/>
      <c r="X8" s="235"/>
      <c r="Y8" s="235"/>
      <c r="Z8" s="94"/>
      <c r="AX8" s="34"/>
      <c r="AY8" s="34"/>
      <c r="AZ8" s="111"/>
      <c r="BA8" s="208"/>
      <c r="BB8" s="111"/>
      <c r="BC8" s="111"/>
      <c r="BD8" s="111"/>
      <c r="BE8" s="111"/>
      <c r="BF8" s="208"/>
      <c r="BG8" s="208"/>
      <c r="BH8" s="208"/>
      <c r="BI8" s="208"/>
      <c r="BJ8" s="208"/>
      <c r="BK8" s="208"/>
      <c r="BL8" s="111"/>
      <c r="BM8" s="111"/>
    </row>
    <row r="9" spans="2:65" ht="22.5" customHeight="1">
      <c r="B9" s="10"/>
      <c r="D9" s="6"/>
      <c r="E9" s="11"/>
      <c r="F9" s="6"/>
      <c r="G9" s="11"/>
      <c r="I9" s="11"/>
      <c r="K9" s="11"/>
      <c r="M9" s="92"/>
      <c r="N9" s="11"/>
      <c r="O9" s="10"/>
      <c r="P9" s="11"/>
      <c r="Q9" s="11"/>
      <c r="R9" s="11"/>
      <c r="S9" s="8"/>
      <c r="T9" s="8"/>
      <c r="U9" s="8"/>
      <c r="V9" s="8"/>
      <c r="W9" s="8"/>
      <c r="X9" s="8"/>
      <c r="Y9" s="8"/>
      <c r="Z9" s="95"/>
      <c r="AA9" s="7"/>
      <c r="AB9" s="10"/>
      <c r="AC9" s="11"/>
      <c r="AD9" s="11"/>
      <c r="AE9" s="11"/>
      <c r="AF9" s="8"/>
      <c r="AG9" s="8"/>
      <c r="AH9" s="8"/>
      <c r="AI9" s="8"/>
      <c r="AJ9" s="8"/>
      <c r="AK9" s="8"/>
      <c r="AL9" s="8"/>
      <c r="AM9" s="95"/>
      <c r="AN9" s="7"/>
      <c r="AZ9" s="114"/>
    </row>
    <row r="10" spans="2:65" ht="22.5" customHeight="1" thickBot="1">
      <c r="B10" s="48" t="s">
        <v>207</v>
      </c>
      <c r="C10" s="6"/>
      <c r="D10" s="51"/>
      <c r="F10" s="34">
        <f>体制表!$C$10</f>
        <v>0</v>
      </c>
      <c r="G10" s="34"/>
      <c r="H10" s="51"/>
      <c r="I10" s="34"/>
      <c r="K10" s="34"/>
      <c r="M10" s="93"/>
      <c r="O10" s="48" t="s">
        <v>208</v>
      </c>
      <c r="P10" s="48"/>
      <c r="Q10" s="12"/>
      <c r="R10" s="50"/>
      <c r="S10" s="50">
        <f>体制表!$C$11</f>
        <v>0</v>
      </c>
      <c r="T10" s="50"/>
      <c r="U10" s="34"/>
      <c r="V10" s="34"/>
      <c r="W10" s="34"/>
      <c r="X10" s="34"/>
      <c r="Y10" s="34"/>
      <c r="AB10" s="48" t="s">
        <v>209</v>
      </c>
      <c r="AC10" s="48"/>
      <c r="AD10" s="12"/>
      <c r="AE10" s="50"/>
      <c r="AF10" s="50">
        <f>体制表!$C$12</f>
        <v>0</v>
      </c>
      <c r="AG10" s="50"/>
      <c r="AH10" s="34"/>
      <c r="AI10" s="34"/>
      <c r="AJ10" s="34"/>
      <c r="AK10" s="34"/>
      <c r="AL10" s="34"/>
      <c r="AO10" s="548" t="s">
        <v>68</v>
      </c>
      <c r="AP10" s="548"/>
      <c r="AQ10" s="548"/>
      <c r="AR10" s="548"/>
      <c r="AS10" s="50"/>
      <c r="AT10" s="550">
        <f>体制表!B14</f>
        <v>0</v>
      </c>
      <c r="AU10" s="550"/>
      <c r="AV10" s="550"/>
      <c r="AW10" s="550"/>
      <c r="AX10" s="550"/>
      <c r="AY10" s="550"/>
      <c r="BA10" s="548" t="s">
        <v>5</v>
      </c>
      <c r="BB10" s="548"/>
      <c r="BC10" s="548"/>
      <c r="BD10" s="548"/>
      <c r="BE10" s="412" t="str">
        <f>体制表!B24</f>
        <v>a</v>
      </c>
      <c r="BF10" s="550">
        <f>体制表!C24</f>
        <v>0</v>
      </c>
      <c r="BG10" s="550"/>
      <c r="BH10" s="550"/>
      <c r="BI10" s="550"/>
      <c r="BJ10" s="550"/>
      <c r="BK10" s="550"/>
    </row>
    <row r="11" spans="2:65" ht="22.5" customHeight="1" thickBot="1">
      <c r="B11" s="113">
        <f>統計1!B21</f>
        <v>0</v>
      </c>
      <c r="C11" s="540" t="s">
        <v>11</v>
      </c>
      <c r="D11" s="541"/>
      <c r="E11" s="541" t="s">
        <v>106</v>
      </c>
      <c r="F11" s="541"/>
      <c r="G11" s="541" t="s">
        <v>107</v>
      </c>
      <c r="H11" s="541"/>
      <c r="I11" s="541" t="s">
        <v>108</v>
      </c>
      <c r="J11" s="541"/>
      <c r="K11" s="541" t="s">
        <v>85</v>
      </c>
      <c r="L11" s="542"/>
      <c r="O11" s="113">
        <f>統計1!O21</f>
        <v>0</v>
      </c>
      <c r="P11" s="540" t="s">
        <v>11</v>
      </c>
      <c r="Q11" s="541"/>
      <c r="R11" s="541" t="s">
        <v>106</v>
      </c>
      <c r="S11" s="541"/>
      <c r="T11" s="541" t="s">
        <v>107</v>
      </c>
      <c r="U11" s="541"/>
      <c r="V11" s="541" t="s">
        <v>108</v>
      </c>
      <c r="W11" s="541"/>
      <c r="X11" s="541" t="s">
        <v>85</v>
      </c>
      <c r="Y11" s="542"/>
      <c r="Z11" s="64"/>
      <c r="AB11" s="113">
        <f>統計1!AB21</f>
        <v>0</v>
      </c>
      <c r="AC11" s="540" t="s">
        <v>11</v>
      </c>
      <c r="AD11" s="541"/>
      <c r="AE11" s="541" t="s">
        <v>106</v>
      </c>
      <c r="AF11" s="541"/>
      <c r="AG11" s="541" t="s">
        <v>107</v>
      </c>
      <c r="AH11" s="541"/>
      <c r="AI11" s="541" t="s">
        <v>108</v>
      </c>
      <c r="AJ11" s="541"/>
      <c r="AK11" s="541" t="s">
        <v>85</v>
      </c>
      <c r="AL11" s="542"/>
      <c r="AM11" s="64"/>
      <c r="AO11" s="113">
        <f>統計1!AO21</f>
        <v>0</v>
      </c>
      <c r="AP11" s="540" t="s">
        <v>11</v>
      </c>
      <c r="AQ11" s="541"/>
      <c r="AR11" s="541" t="s">
        <v>106</v>
      </c>
      <c r="AS11" s="541"/>
      <c r="AT11" s="541" t="s">
        <v>107</v>
      </c>
      <c r="AU11" s="541"/>
      <c r="AV11" s="541" t="s">
        <v>108</v>
      </c>
      <c r="AW11" s="541"/>
      <c r="AX11" s="541" t="s">
        <v>85</v>
      </c>
      <c r="AY11" s="542"/>
      <c r="BA11" s="113">
        <f>統計1!BA21</f>
        <v>0</v>
      </c>
      <c r="BB11" s="540" t="s">
        <v>11</v>
      </c>
      <c r="BC11" s="541"/>
      <c r="BD11" s="541" t="s">
        <v>106</v>
      </c>
      <c r="BE11" s="541"/>
      <c r="BF11" s="541" t="s">
        <v>107</v>
      </c>
      <c r="BG11" s="541"/>
      <c r="BH11" s="541" t="s">
        <v>108</v>
      </c>
      <c r="BI11" s="541"/>
      <c r="BJ11" s="541" t="s">
        <v>85</v>
      </c>
      <c r="BK11" s="542"/>
    </row>
    <row r="12" spans="2:65" ht="22.5" customHeight="1">
      <c r="B12" s="13" t="s">
        <v>14</v>
      </c>
      <c r="C12" s="124" t="s">
        <v>140</v>
      </c>
      <c r="D12" s="123"/>
      <c r="E12" s="124" t="s">
        <v>187</v>
      </c>
      <c r="F12" s="123"/>
      <c r="G12" s="124" t="s">
        <v>187</v>
      </c>
      <c r="H12" s="123"/>
      <c r="I12" s="124" t="s">
        <v>187</v>
      </c>
      <c r="J12" s="123"/>
      <c r="K12" s="123" t="s">
        <v>187</v>
      </c>
      <c r="L12" s="125"/>
      <c r="O12" s="13" t="s">
        <v>14</v>
      </c>
      <c r="P12" s="124" t="s">
        <v>140</v>
      </c>
      <c r="Q12" s="123"/>
      <c r="R12" s="124" t="s">
        <v>140</v>
      </c>
      <c r="S12" s="123"/>
      <c r="T12" s="124" t="s">
        <v>140</v>
      </c>
      <c r="U12" s="123"/>
      <c r="V12" s="124" t="s">
        <v>140</v>
      </c>
      <c r="W12" s="123"/>
      <c r="X12" s="123" t="s">
        <v>140</v>
      </c>
      <c r="Y12" s="125"/>
      <c r="Z12" s="64"/>
      <c r="AB12" s="13" t="s">
        <v>14</v>
      </c>
      <c r="AC12" s="124" t="s">
        <v>140</v>
      </c>
      <c r="AD12" s="123"/>
      <c r="AE12" s="124" t="s">
        <v>140</v>
      </c>
      <c r="AF12" s="123"/>
      <c r="AG12" s="124" t="s">
        <v>140</v>
      </c>
      <c r="AH12" s="123"/>
      <c r="AI12" s="124" t="s">
        <v>140</v>
      </c>
      <c r="AJ12" s="123"/>
      <c r="AK12" s="123" t="s">
        <v>140</v>
      </c>
      <c r="AL12" s="125"/>
      <c r="AM12" s="64"/>
      <c r="AO12" s="13" t="s">
        <v>14</v>
      </c>
      <c r="AP12" s="124" t="s">
        <v>140</v>
      </c>
      <c r="AQ12" s="123"/>
      <c r="AR12" s="124" t="s">
        <v>140</v>
      </c>
      <c r="AS12" s="123"/>
      <c r="AT12" s="124" t="s">
        <v>140</v>
      </c>
      <c r="AU12" s="123"/>
      <c r="AV12" s="124" t="s">
        <v>140</v>
      </c>
      <c r="AW12" s="123"/>
      <c r="AX12" s="123" t="s">
        <v>140</v>
      </c>
      <c r="AY12" s="125"/>
      <c r="BA12" s="13" t="s">
        <v>14</v>
      </c>
      <c r="BB12" s="122" t="s">
        <v>140</v>
      </c>
      <c r="BC12" s="123"/>
      <c r="BD12" s="123" t="s">
        <v>140</v>
      </c>
      <c r="BE12" s="123"/>
      <c r="BF12" s="123" t="s">
        <v>140</v>
      </c>
      <c r="BG12" s="123"/>
      <c r="BH12" s="124" t="s">
        <v>140</v>
      </c>
      <c r="BI12" s="123"/>
      <c r="BJ12" s="123" t="s">
        <v>140</v>
      </c>
      <c r="BK12" s="125"/>
    </row>
    <row r="13" spans="2:65" ht="22.5" customHeight="1">
      <c r="B13" s="14" t="s">
        <v>15</v>
      </c>
      <c r="C13" s="126" t="s">
        <v>140</v>
      </c>
      <c r="D13" s="132"/>
      <c r="E13" s="128" t="s">
        <v>204</v>
      </c>
      <c r="F13" s="127"/>
      <c r="G13" s="128" t="s">
        <v>187</v>
      </c>
      <c r="H13" s="127"/>
      <c r="I13" s="128" t="s">
        <v>187</v>
      </c>
      <c r="J13" s="127"/>
      <c r="K13" s="128" t="s">
        <v>187</v>
      </c>
      <c r="L13" s="129"/>
      <c r="O13" s="14" t="s">
        <v>15</v>
      </c>
      <c r="P13" s="128" t="s">
        <v>140</v>
      </c>
      <c r="Q13" s="127"/>
      <c r="R13" s="128" t="s">
        <v>140</v>
      </c>
      <c r="S13" s="127"/>
      <c r="T13" s="128" t="s">
        <v>140</v>
      </c>
      <c r="U13" s="127"/>
      <c r="V13" s="128" t="s">
        <v>140</v>
      </c>
      <c r="W13" s="127"/>
      <c r="X13" s="128" t="s">
        <v>140</v>
      </c>
      <c r="Y13" s="129"/>
      <c r="Z13" s="64"/>
      <c r="AB13" s="14" t="s">
        <v>15</v>
      </c>
      <c r="AC13" s="128" t="s">
        <v>140</v>
      </c>
      <c r="AD13" s="127"/>
      <c r="AE13" s="128" t="s">
        <v>140</v>
      </c>
      <c r="AF13" s="127"/>
      <c r="AG13" s="128" t="s">
        <v>140</v>
      </c>
      <c r="AH13" s="127"/>
      <c r="AI13" s="128" t="s">
        <v>140</v>
      </c>
      <c r="AJ13" s="127"/>
      <c r="AK13" s="128" t="s">
        <v>140</v>
      </c>
      <c r="AL13" s="129"/>
      <c r="AM13" s="64"/>
      <c r="AO13" s="14" t="s">
        <v>15</v>
      </c>
      <c r="AP13" s="128" t="s">
        <v>140</v>
      </c>
      <c r="AQ13" s="127"/>
      <c r="AR13" s="128" t="s">
        <v>140</v>
      </c>
      <c r="AS13" s="127"/>
      <c r="AT13" s="128" t="s">
        <v>140</v>
      </c>
      <c r="AU13" s="127"/>
      <c r="AV13" s="128" t="s">
        <v>140</v>
      </c>
      <c r="AW13" s="127"/>
      <c r="AX13" s="128" t="s">
        <v>140</v>
      </c>
      <c r="AY13" s="129"/>
      <c r="BA13" s="14" t="s">
        <v>15</v>
      </c>
      <c r="BB13" s="126" t="s">
        <v>140</v>
      </c>
      <c r="BC13" s="127"/>
      <c r="BD13" s="128" t="s">
        <v>140</v>
      </c>
      <c r="BE13" s="127"/>
      <c r="BF13" s="128" t="s">
        <v>140</v>
      </c>
      <c r="BG13" s="127"/>
      <c r="BH13" s="128" t="s">
        <v>140</v>
      </c>
      <c r="BI13" s="127"/>
      <c r="BJ13" s="128" t="s">
        <v>140</v>
      </c>
      <c r="BK13" s="129"/>
    </row>
    <row r="14" spans="2:65" ht="22.5" customHeight="1">
      <c r="B14" s="14" t="s">
        <v>16</v>
      </c>
      <c r="C14" s="128" t="s">
        <v>140</v>
      </c>
      <c r="D14" s="127"/>
      <c r="E14" s="132" t="s">
        <v>140</v>
      </c>
      <c r="F14" s="132"/>
      <c r="G14" s="131" t="s">
        <v>187</v>
      </c>
      <c r="H14" s="132"/>
      <c r="I14" s="131" t="s">
        <v>187</v>
      </c>
      <c r="J14" s="132"/>
      <c r="K14" s="131" t="s">
        <v>187</v>
      </c>
      <c r="L14" s="133"/>
      <c r="O14" s="14" t="s">
        <v>16</v>
      </c>
      <c r="P14" s="131" t="s">
        <v>140</v>
      </c>
      <c r="Q14" s="132"/>
      <c r="R14" s="131" t="s">
        <v>140</v>
      </c>
      <c r="S14" s="132"/>
      <c r="T14" s="131" t="s">
        <v>140</v>
      </c>
      <c r="U14" s="132"/>
      <c r="V14" s="131" t="s">
        <v>140</v>
      </c>
      <c r="W14" s="132"/>
      <c r="X14" s="131" t="s">
        <v>140</v>
      </c>
      <c r="Y14" s="133"/>
      <c r="Z14" s="64"/>
      <c r="AB14" s="14" t="s">
        <v>16</v>
      </c>
      <c r="AC14" s="131" t="s">
        <v>140</v>
      </c>
      <c r="AD14" s="132"/>
      <c r="AE14" s="131" t="s">
        <v>140</v>
      </c>
      <c r="AF14" s="132"/>
      <c r="AG14" s="131" t="s">
        <v>140</v>
      </c>
      <c r="AH14" s="132"/>
      <c r="AI14" s="131" t="s">
        <v>140</v>
      </c>
      <c r="AJ14" s="132"/>
      <c r="AK14" s="131" t="s">
        <v>140</v>
      </c>
      <c r="AL14" s="133"/>
      <c r="AM14" s="64"/>
      <c r="AO14" s="14" t="s">
        <v>16</v>
      </c>
      <c r="AP14" s="131" t="s">
        <v>140</v>
      </c>
      <c r="AQ14" s="132"/>
      <c r="AR14" s="131" t="s">
        <v>140</v>
      </c>
      <c r="AS14" s="132"/>
      <c r="AT14" s="131" t="s">
        <v>140</v>
      </c>
      <c r="AU14" s="132"/>
      <c r="AV14" s="131" t="s">
        <v>140</v>
      </c>
      <c r="AW14" s="132"/>
      <c r="AX14" s="131" t="s">
        <v>140</v>
      </c>
      <c r="AY14" s="133"/>
      <c r="BA14" s="14" t="s">
        <v>16</v>
      </c>
      <c r="BB14" s="130" t="s">
        <v>140</v>
      </c>
      <c r="BC14" s="127"/>
      <c r="BD14" s="131" t="s">
        <v>140</v>
      </c>
      <c r="BE14" s="132"/>
      <c r="BF14" s="131" t="s">
        <v>140</v>
      </c>
      <c r="BG14" s="132"/>
      <c r="BH14" s="131" t="s">
        <v>140</v>
      </c>
      <c r="BI14" s="132"/>
      <c r="BJ14" s="131" t="s">
        <v>140</v>
      </c>
      <c r="BK14" s="133"/>
    </row>
    <row r="15" spans="2:65" ht="22.5" customHeight="1">
      <c r="B15" s="14" t="s">
        <v>17</v>
      </c>
      <c r="C15" s="128" t="s">
        <v>140</v>
      </c>
      <c r="D15" s="127"/>
      <c r="E15" s="132" t="s">
        <v>187</v>
      </c>
      <c r="F15" s="127"/>
      <c r="G15" s="132" t="s">
        <v>225</v>
      </c>
      <c r="H15" s="127"/>
      <c r="I15" s="131" t="s">
        <v>187</v>
      </c>
      <c r="J15" s="132"/>
      <c r="K15" s="131" t="s">
        <v>187</v>
      </c>
      <c r="L15" s="133"/>
      <c r="O15" s="14" t="s">
        <v>17</v>
      </c>
      <c r="P15" s="131" t="s">
        <v>140</v>
      </c>
      <c r="Q15" s="132"/>
      <c r="R15" s="131" t="s">
        <v>140</v>
      </c>
      <c r="S15" s="132"/>
      <c r="T15" s="131" t="s">
        <v>140</v>
      </c>
      <c r="U15" s="132"/>
      <c r="V15" s="131" t="s">
        <v>140</v>
      </c>
      <c r="W15" s="132"/>
      <c r="X15" s="131" t="s">
        <v>140</v>
      </c>
      <c r="Y15" s="133"/>
      <c r="Z15" s="64"/>
      <c r="AB15" s="14" t="s">
        <v>17</v>
      </c>
      <c r="AC15" s="131" t="s">
        <v>140</v>
      </c>
      <c r="AD15" s="132"/>
      <c r="AE15" s="131" t="s">
        <v>140</v>
      </c>
      <c r="AF15" s="132"/>
      <c r="AG15" s="131" t="s">
        <v>140</v>
      </c>
      <c r="AH15" s="132"/>
      <c r="AI15" s="131" t="s">
        <v>140</v>
      </c>
      <c r="AJ15" s="132"/>
      <c r="AK15" s="131" t="s">
        <v>140</v>
      </c>
      <c r="AL15" s="133"/>
      <c r="AM15" s="64"/>
      <c r="AO15" s="14" t="s">
        <v>17</v>
      </c>
      <c r="AP15" s="131" t="s">
        <v>140</v>
      </c>
      <c r="AQ15" s="132"/>
      <c r="AR15" s="131" t="s">
        <v>140</v>
      </c>
      <c r="AS15" s="132"/>
      <c r="AT15" s="131" t="s">
        <v>140</v>
      </c>
      <c r="AU15" s="132"/>
      <c r="AV15" s="131" t="s">
        <v>140</v>
      </c>
      <c r="AW15" s="132"/>
      <c r="AX15" s="131" t="s">
        <v>140</v>
      </c>
      <c r="AY15" s="133"/>
      <c r="BA15" s="14" t="s">
        <v>17</v>
      </c>
      <c r="BB15" s="126" t="s">
        <v>140</v>
      </c>
      <c r="BC15" s="132"/>
      <c r="BD15" s="131" t="s">
        <v>140</v>
      </c>
      <c r="BE15" s="132"/>
      <c r="BF15" s="131" t="s">
        <v>140</v>
      </c>
      <c r="BG15" s="132"/>
      <c r="BH15" s="131" t="s">
        <v>140</v>
      </c>
      <c r="BI15" s="132"/>
      <c r="BJ15" s="131" t="s">
        <v>140</v>
      </c>
      <c r="BK15" s="133"/>
    </row>
    <row r="16" spans="2:65" ht="22.5" customHeight="1">
      <c r="B16" s="14" t="s">
        <v>18</v>
      </c>
      <c r="C16" s="132" t="s">
        <v>140</v>
      </c>
      <c r="D16" s="127"/>
      <c r="E16" s="132" t="s">
        <v>187</v>
      </c>
      <c r="F16" s="127"/>
      <c r="G16" s="132" t="s">
        <v>187</v>
      </c>
      <c r="H16" s="132"/>
      <c r="I16" s="132" t="s">
        <v>187</v>
      </c>
      <c r="J16" s="127"/>
      <c r="K16" s="132" t="s">
        <v>187</v>
      </c>
      <c r="L16" s="129"/>
      <c r="O16" s="14" t="s">
        <v>18</v>
      </c>
      <c r="P16" s="132" t="s">
        <v>140</v>
      </c>
      <c r="Q16" s="127"/>
      <c r="R16" s="132" t="s">
        <v>140</v>
      </c>
      <c r="S16" s="127"/>
      <c r="T16" s="132" t="s">
        <v>140</v>
      </c>
      <c r="U16" s="127"/>
      <c r="V16" s="132" t="s">
        <v>140</v>
      </c>
      <c r="W16" s="127"/>
      <c r="X16" s="132" t="s">
        <v>140</v>
      </c>
      <c r="Y16" s="129"/>
      <c r="Z16" s="64"/>
      <c r="AB16" s="14" t="s">
        <v>18</v>
      </c>
      <c r="AC16" s="132" t="s">
        <v>140</v>
      </c>
      <c r="AD16" s="127"/>
      <c r="AE16" s="132" t="s">
        <v>140</v>
      </c>
      <c r="AF16" s="127"/>
      <c r="AG16" s="132" t="s">
        <v>140</v>
      </c>
      <c r="AH16" s="127"/>
      <c r="AI16" s="132" t="s">
        <v>140</v>
      </c>
      <c r="AJ16" s="127"/>
      <c r="AK16" s="132" t="s">
        <v>140</v>
      </c>
      <c r="AL16" s="129"/>
      <c r="AM16" s="64"/>
      <c r="AO16" s="14" t="s">
        <v>18</v>
      </c>
      <c r="AP16" s="132" t="s">
        <v>140</v>
      </c>
      <c r="AQ16" s="127"/>
      <c r="AR16" s="132" t="s">
        <v>140</v>
      </c>
      <c r="AS16" s="127"/>
      <c r="AT16" s="132" t="s">
        <v>140</v>
      </c>
      <c r="AU16" s="127"/>
      <c r="AV16" s="132" t="s">
        <v>140</v>
      </c>
      <c r="AW16" s="127"/>
      <c r="AX16" s="132" t="s">
        <v>140</v>
      </c>
      <c r="AY16" s="129"/>
      <c r="BA16" s="14" t="s">
        <v>201</v>
      </c>
      <c r="BB16" s="130" t="s">
        <v>140</v>
      </c>
      <c r="BC16" s="127"/>
      <c r="BD16" s="131" t="s">
        <v>140</v>
      </c>
      <c r="BE16" s="132"/>
      <c r="BF16" s="132" t="s">
        <v>140</v>
      </c>
      <c r="BG16" s="127"/>
      <c r="BH16" s="132" t="s">
        <v>140</v>
      </c>
      <c r="BI16" s="127"/>
      <c r="BJ16" s="132" t="s">
        <v>140</v>
      </c>
      <c r="BK16" s="129"/>
    </row>
    <row r="17" spans="2:72" ht="22.5" customHeight="1">
      <c r="B17" s="15" t="s">
        <v>24</v>
      </c>
      <c r="C17" s="132" t="s">
        <v>140</v>
      </c>
      <c r="D17" s="132"/>
      <c r="E17" s="132" t="s">
        <v>187</v>
      </c>
      <c r="F17" s="127"/>
      <c r="G17" s="132" t="s">
        <v>225</v>
      </c>
      <c r="H17" s="127"/>
      <c r="I17" s="132" t="s">
        <v>187</v>
      </c>
      <c r="J17" s="132"/>
      <c r="K17" s="132" t="s">
        <v>187</v>
      </c>
      <c r="L17" s="133"/>
      <c r="O17" s="15" t="s">
        <v>24</v>
      </c>
      <c r="P17" s="132" t="s">
        <v>140</v>
      </c>
      <c r="Q17" s="132"/>
      <c r="R17" s="132" t="s">
        <v>140</v>
      </c>
      <c r="S17" s="132"/>
      <c r="T17" s="132" t="s">
        <v>140</v>
      </c>
      <c r="U17" s="132"/>
      <c r="V17" s="132" t="s">
        <v>140</v>
      </c>
      <c r="W17" s="132"/>
      <c r="X17" s="132" t="s">
        <v>140</v>
      </c>
      <c r="Y17" s="133"/>
      <c r="Z17" s="64"/>
      <c r="AB17" s="15" t="s">
        <v>24</v>
      </c>
      <c r="AC17" s="132" t="s">
        <v>140</v>
      </c>
      <c r="AD17" s="132"/>
      <c r="AE17" s="132" t="s">
        <v>140</v>
      </c>
      <c r="AF17" s="132"/>
      <c r="AG17" s="132" t="s">
        <v>140</v>
      </c>
      <c r="AH17" s="132"/>
      <c r="AI17" s="132" t="s">
        <v>140</v>
      </c>
      <c r="AJ17" s="132"/>
      <c r="AK17" s="132" t="s">
        <v>140</v>
      </c>
      <c r="AL17" s="133"/>
      <c r="AM17" s="64"/>
      <c r="AO17" s="15" t="s">
        <v>24</v>
      </c>
      <c r="AP17" s="132" t="s">
        <v>140</v>
      </c>
      <c r="AQ17" s="132"/>
      <c r="AR17" s="132" t="s">
        <v>140</v>
      </c>
      <c r="AS17" s="132"/>
      <c r="AT17" s="132" t="s">
        <v>140</v>
      </c>
      <c r="AU17" s="132"/>
      <c r="AV17" s="132" t="s">
        <v>140</v>
      </c>
      <c r="AW17" s="132"/>
      <c r="AX17" s="132" t="s">
        <v>140</v>
      </c>
      <c r="AY17" s="133"/>
      <c r="BA17" s="14" t="s">
        <v>18</v>
      </c>
      <c r="BB17" s="130" t="s">
        <v>140</v>
      </c>
      <c r="BC17" s="127"/>
      <c r="BD17" s="131" t="s">
        <v>140</v>
      </c>
      <c r="BE17" s="132"/>
      <c r="BF17" s="132" t="s">
        <v>140</v>
      </c>
      <c r="BG17" s="127"/>
      <c r="BH17" s="132" t="s">
        <v>140</v>
      </c>
      <c r="BI17" s="127"/>
      <c r="BJ17" s="132" t="s">
        <v>140</v>
      </c>
      <c r="BK17" s="129"/>
    </row>
    <row r="18" spans="2:72" s="215" customFormat="1" ht="22.5" customHeight="1">
      <c r="B18" s="15" t="s">
        <v>25</v>
      </c>
      <c r="C18" s="132" t="s">
        <v>140</v>
      </c>
      <c r="D18" s="127"/>
      <c r="E18" s="132" t="s">
        <v>187</v>
      </c>
      <c r="F18" s="127"/>
      <c r="G18" s="132" t="s">
        <v>187</v>
      </c>
      <c r="H18" s="127"/>
      <c r="I18" s="132" t="s">
        <v>187</v>
      </c>
      <c r="J18" s="127"/>
      <c r="K18" s="132" t="s">
        <v>187</v>
      </c>
      <c r="L18" s="129"/>
      <c r="M18" s="115"/>
      <c r="O18" s="15" t="s">
        <v>25</v>
      </c>
      <c r="P18" s="132" t="s">
        <v>140</v>
      </c>
      <c r="Q18" s="127"/>
      <c r="R18" s="132" t="s">
        <v>140</v>
      </c>
      <c r="S18" s="127"/>
      <c r="T18" s="132" t="s">
        <v>140</v>
      </c>
      <c r="U18" s="127"/>
      <c r="V18" s="132" t="s">
        <v>140</v>
      </c>
      <c r="W18" s="127"/>
      <c r="X18" s="132" t="s">
        <v>140</v>
      </c>
      <c r="Y18" s="129"/>
      <c r="Z18" s="115"/>
      <c r="AB18" s="15" t="s">
        <v>25</v>
      </c>
      <c r="AC18" s="132" t="s">
        <v>140</v>
      </c>
      <c r="AD18" s="127"/>
      <c r="AE18" s="132" t="s">
        <v>140</v>
      </c>
      <c r="AF18" s="127"/>
      <c r="AG18" s="132" t="s">
        <v>140</v>
      </c>
      <c r="AH18" s="127"/>
      <c r="AI18" s="132" t="s">
        <v>140</v>
      </c>
      <c r="AJ18" s="127"/>
      <c r="AK18" s="132" t="s">
        <v>140</v>
      </c>
      <c r="AL18" s="129"/>
      <c r="AM18" s="115"/>
      <c r="AO18" s="15" t="s">
        <v>25</v>
      </c>
      <c r="AP18" s="132" t="s">
        <v>140</v>
      </c>
      <c r="AQ18" s="127"/>
      <c r="AR18" s="132" t="s">
        <v>140</v>
      </c>
      <c r="AS18" s="127"/>
      <c r="AT18" s="132" t="s">
        <v>140</v>
      </c>
      <c r="AU18" s="127"/>
      <c r="AV18" s="132" t="s">
        <v>140</v>
      </c>
      <c r="AW18" s="127"/>
      <c r="AX18" s="132" t="s">
        <v>140</v>
      </c>
      <c r="AY18" s="129"/>
      <c r="BA18" s="15" t="s">
        <v>24</v>
      </c>
      <c r="BB18" s="126" t="s">
        <v>140</v>
      </c>
      <c r="BC18" s="132"/>
      <c r="BD18" s="132" t="s">
        <v>140</v>
      </c>
      <c r="BE18" s="132"/>
      <c r="BF18" s="132" t="s">
        <v>140</v>
      </c>
      <c r="BG18" s="132"/>
      <c r="BH18" s="132" t="s">
        <v>140</v>
      </c>
      <c r="BI18" s="132"/>
      <c r="BJ18" s="132" t="s">
        <v>140</v>
      </c>
      <c r="BK18" s="133"/>
    </row>
    <row r="19" spans="2:72" s="215" customFormat="1" ht="22.5" customHeight="1" thickBot="1">
      <c r="B19" s="16" t="s">
        <v>26</v>
      </c>
      <c r="C19" s="136" t="s">
        <v>140</v>
      </c>
      <c r="D19" s="135"/>
      <c r="E19" s="136" t="s">
        <v>187</v>
      </c>
      <c r="F19" s="135"/>
      <c r="G19" s="136" t="s">
        <v>187</v>
      </c>
      <c r="H19" s="135"/>
      <c r="I19" s="136" t="s">
        <v>187</v>
      </c>
      <c r="J19" s="135"/>
      <c r="K19" s="136" t="s">
        <v>187</v>
      </c>
      <c r="L19" s="137"/>
      <c r="M19" s="86" t="s">
        <v>12</v>
      </c>
      <c r="N19" s="23"/>
      <c r="O19" s="16" t="s">
        <v>26</v>
      </c>
      <c r="P19" s="136" t="s">
        <v>140</v>
      </c>
      <c r="Q19" s="135"/>
      <c r="R19" s="136" t="s">
        <v>140</v>
      </c>
      <c r="S19" s="135"/>
      <c r="T19" s="136" t="s">
        <v>140</v>
      </c>
      <c r="U19" s="135"/>
      <c r="V19" s="136" t="s">
        <v>140</v>
      </c>
      <c r="W19" s="135"/>
      <c r="X19" s="136" t="s">
        <v>140</v>
      </c>
      <c r="Y19" s="137"/>
      <c r="Z19" s="86" t="s">
        <v>12</v>
      </c>
      <c r="AA19" s="23"/>
      <c r="AB19" s="16" t="s">
        <v>26</v>
      </c>
      <c r="AC19" s="136" t="s">
        <v>140</v>
      </c>
      <c r="AD19" s="135"/>
      <c r="AE19" s="136" t="s">
        <v>140</v>
      </c>
      <c r="AF19" s="135"/>
      <c r="AG19" s="136" t="s">
        <v>140</v>
      </c>
      <c r="AH19" s="135"/>
      <c r="AI19" s="136" t="s">
        <v>140</v>
      </c>
      <c r="AJ19" s="135"/>
      <c r="AK19" s="136" t="s">
        <v>140</v>
      </c>
      <c r="AL19" s="137"/>
      <c r="AM19" s="86" t="s">
        <v>12</v>
      </c>
      <c r="AN19" s="23"/>
      <c r="AO19" s="16" t="s">
        <v>26</v>
      </c>
      <c r="AP19" s="136" t="s">
        <v>140</v>
      </c>
      <c r="AQ19" s="135"/>
      <c r="AR19" s="136" t="s">
        <v>140</v>
      </c>
      <c r="AS19" s="135"/>
      <c r="AT19" s="136" t="s">
        <v>140</v>
      </c>
      <c r="AU19" s="135"/>
      <c r="AV19" s="136" t="s">
        <v>140</v>
      </c>
      <c r="AW19" s="135"/>
      <c r="AX19" s="136" t="s">
        <v>140</v>
      </c>
      <c r="AY19" s="137"/>
      <c r="AZ19" s="23"/>
      <c r="BA19" s="15" t="s">
        <v>25</v>
      </c>
      <c r="BB19" s="126" t="s">
        <v>140</v>
      </c>
      <c r="BC19" s="132"/>
      <c r="BD19" s="131" t="s">
        <v>140</v>
      </c>
      <c r="BE19" s="132"/>
      <c r="BF19" s="131" t="s">
        <v>140</v>
      </c>
      <c r="BG19" s="132"/>
      <c r="BH19" s="132" t="s">
        <v>140</v>
      </c>
      <c r="BI19" s="127"/>
      <c r="BJ19" s="132" t="s">
        <v>140</v>
      </c>
      <c r="BK19" s="129"/>
    </row>
    <row r="20" spans="2:72" s="115" customFormat="1" ht="22.5" customHeight="1" thickBot="1">
      <c r="B20" s="212" t="s">
        <v>19</v>
      </c>
      <c r="C20" s="543">
        <f>8-統計1!C20</f>
        <v>0</v>
      </c>
      <c r="D20" s="544"/>
      <c r="E20" s="543">
        <f>8-統計1!E20</f>
        <v>0</v>
      </c>
      <c r="F20" s="544"/>
      <c r="G20" s="543">
        <f>8-統計1!G20</f>
        <v>0</v>
      </c>
      <c r="H20" s="544"/>
      <c r="I20" s="543">
        <f>8-統計1!I20</f>
        <v>0</v>
      </c>
      <c r="J20" s="544"/>
      <c r="K20" s="543">
        <f>8-統計1!K20</f>
        <v>0</v>
      </c>
      <c r="L20" s="544"/>
      <c r="M20" s="214">
        <f>SUM(C20:L20)</f>
        <v>0</v>
      </c>
      <c r="N20" s="220"/>
      <c r="O20" s="221" t="s">
        <v>19</v>
      </c>
      <c r="P20" s="543">
        <f>8-統計1!P20</f>
        <v>0</v>
      </c>
      <c r="Q20" s="544"/>
      <c r="R20" s="543">
        <f>8-統計1!R20</f>
        <v>0</v>
      </c>
      <c r="S20" s="544"/>
      <c r="T20" s="543">
        <f>8-統計1!T20</f>
        <v>0</v>
      </c>
      <c r="U20" s="544"/>
      <c r="V20" s="543">
        <f>8-統計1!V20</f>
        <v>0</v>
      </c>
      <c r="W20" s="544"/>
      <c r="X20" s="543">
        <f>8-統計1!X20</f>
        <v>0</v>
      </c>
      <c r="Y20" s="544"/>
      <c r="Z20" s="214">
        <f>SUM(P20:Y20)</f>
        <v>0</v>
      </c>
      <c r="AA20" s="222"/>
      <c r="AB20" s="223" t="s">
        <v>19</v>
      </c>
      <c r="AC20" s="543">
        <f>8-統計1!AC20</f>
        <v>0</v>
      </c>
      <c r="AD20" s="544"/>
      <c r="AE20" s="543">
        <f>8-統計1!AE20</f>
        <v>0</v>
      </c>
      <c r="AF20" s="544"/>
      <c r="AG20" s="543">
        <f>8-統計1!AG20</f>
        <v>0</v>
      </c>
      <c r="AH20" s="544"/>
      <c r="AI20" s="543">
        <f>8-統計1!AI20</f>
        <v>0</v>
      </c>
      <c r="AJ20" s="544"/>
      <c r="AK20" s="543">
        <f>8-統計1!AK20</f>
        <v>0</v>
      </c>
      <c r="AL20" s="544"/>
      <c r="AM20" s="214">
        <f>SUM(AC20:AL20)</f>
        <v>0</v>
      </c>
      <c r="AN20" s="213"/>
      <c r="AO20" s="571" t="s">
        <v>70</v>
      </c>
      <c r="AP20" s="572"/>
      <c r="AQ20" s="572"/>
      <c r="AR20" s="572"/>
      <c r="AS20" s="572"/>
      <c r="AT20" s="572"/>
      <c r="AU20" s="572"/>
      <c r="AV20" s="572"/>
      <c r="AW20" s="572"/>
      <c r="AX20" s="572"/>
      <c r="AY20" s="573"/>
      <c r="AZ20" s="213"/>
      <c r="BA20" s="16" t="s">
        <v>26</v>
      </c>
      <c r="BB20" s="134" t="s">
        <v>140</v>
      </c>
      <c r="BC20" s="135"/>
      <c r="BD20" s="136" t="s">
        <v>140</v>
      </c>
      <c r="BE20" s="135"/>
      <c r="BF20" s="136" t="s">
        <v>140</v>
      </c>
      <c r="BG20" s="135"/>
      <c r="BH20" s="136" t="s">
        <v>140</v>
      </c>
      <c r="BI20" s="135"/>
      <c r="BJ20" s="136" t="s">
        <v>140</v>
      </c>
      <c r="BK20" s="137"/>
      <c r="BN20" s="8"/>
      <c r="BO20" s="8"/>
      <c r="BP20" s="8"/>
      <c r="BQ20" s="8"/>
      <c r="BR20" s="8"/>
      <c r="BS20" s="8"/>
      <c r="BT20" s="8"/>
    </row>
    <row r="21" spans="2:72" s="215" customFormat="1" ht="22.5" customHeight="1" thickBot="1">
      <c r="B21" s="545" t="str">
        <f>IF(VLOOKUP(IF(ISERROR(FIND("小学",$Q$7 )),IF(ISERROR(FIND("中学",$Q$7 )),"高等","中学"),"小学"),上限受講者,2,0)&lt;M20,"上限超え","初任者上限")</f>
        <v>初任者上限</v>
      </c>
      <c r="C21" s="546"/>
      <c r="D21" s="546"/>
      <c r="E21" s="546"/>
      <c r="F21" s="546"/>
      <c r="G21" s="546"/>
      <c r="H21" s="546"/>
      <c r="I21" s="546"/>
      <c r="J21" s="546"/>
      <c r="K21" s="546"/>
      <c r="L21" s="547"/>
      <c r="M21" s="87">
        <f>VLOOKUP(IF(ISERROR(FIND("小学",$Q$7 )),IF(ISERROR(FIND("中学",$Q$7 )),"高等","中学"),"小学"),上限受講者,2,0)</f>
        <v>19</v>
      </c>
      <c r="N21" s="23"/>
      <c r="O21" s="545" t="str">
        <f>IF(VLOOKUP(IF(ISERROR(FIND("小学",$Q$7 )),IF(ISERROR(FIND("中学",$Q$7 )),"高等","中学"),"小学"),上限受講者,2,0)&lt;Z20,"上限超え","初任者上限")</f>
        <v>初任者上限</v>
      </c>
      <c r="P21" s="546"/>
      <c r="Q21" s="546"/>
      <c r="R21" s="546"/>
      <c r="S21" s="546"/>
      <c r="T21" s="546"/>
      <c r="U21" s="546"/>
      <c r="V21" s="546"/>
      <c r="W21" s="546"/>
      <c r="X21" s="546"/>
      <c r="Y21" s="547"/>
      <c r="Z21" s="87">
        <f>VLOOKUP(IF(ISERROR(FIND("小学",$Q$7 )),IF(ISERROR(FIND("中学",$Q$7 )),"高等","中学"),"小学"),上限受講者,2,0)</f>
        <v>19</v>
      </c>
      <c r="AA21" s="23"/>
      <c r="AB21" s="545" t="str">
        <f>IF(VLOOKUP(IF(ISERROR(FIND("小学",$Q$7 )),IF(ISERROR(FIND("中学",$Q$7 )),"高等","中学"),"小学"),上限受講者,2,0)&lt;AM20,"上限超え","初任者上限")</f>
        <v>初任者上限</v>
      </c>
      <c r="AC21" s="546"/>
      <c r="AD21" s="546"/>
      <c r="AE21" s="546"/>
      <c r="AF21" s="546"/>
      <c r="AG21" s="546"/>
      <c r="AH21" s="546"/>
      <c r="AI21" s="546"/>
      <c r="AJ21" s="546"/>
      <c r="AK21" s="546"/>
      <c r="AL21" s="547"/>
      <c r="AM21" s="87">
        <f>VLOOKUP(IF(ISERROR(FIND("小学",$Q$7 )),IF(ISERROR(FIND("中学",$Q$7 )),"高等","中学"),"小学"),上限受講者,2,0)</f>
        <v>19</v>
      </c>
      <c r="AN21" s="23"/>
      <c r="AO21" s="574"/>
      <c r="AP21" s="548"/>
      <c r="AQ21" s="548"/>
      <c r="AR21" s="548"/>
      <c r="AS21" s="548"/>
      <c r="AT21" s="548"/>
      <c r="AU21" s="548"/>
      <c r="AV21" s="548"/>
      <c r="AW21" s="548"/>
      <c r="AX21" s="548"/>
      <c r="AY21" s="575"/>
      <c r="AZ21" s="23"/>
      <c r="BA21" s="537" t="s">
        <v>202</v>
      </c>
      <c r="BB21" s="538"/>
      <c r="BC21" s="538"/>
      <c r="BD21" s="538"/>
      <c r="BE21" s="538"/>
      <c r="BF21" s="538"/>
      <c r="BG21" s="538"/>
      <c r="BH21" s="538"/>
      <c r="BI21" s="538"/>
      <c r="BJ21" s="538"/>
      <c r="BK21" s="539"/>
    </row>
    <row r="22" spans="2:72" s="215" customFormat="1" ht="22.5" customHeight="1">
      <c r="B22" s="114"/>
      <c r="C22" s="114"/>
      <c r="K22" s="114"/>
      <c r="M22" s="115"/>
      <c r="O22" s="114"/>
      <c r="T22" s="114"/>
      <c r="U22" s="114"/>
      <c r="V22" s="114"/>
      <c r="W22" s="114"/>
      <c r="X22" s="114"/>
      <c r="Y22" s="114"/>
      <c r="Z22" s="115"/>
      <c r="AB22" s="114"/>
      <c r="AG22" s="114"/>
      <c r="AH22" s="114"/>
      <c r="AI22" s="114"/>
      <c r="AJ22" s="114"/>
      <c r="AK22" s="114"/>
      <c r="AL22" s="114"/>
      <c r="AM22" s="115"/>
    </row>
    <row r="23" spans="2:72" s="215" customFormat="1" ht="22.5" customHeight="1" thickBot="1">
      <c r="B23" s="548" t="s">
        <v>6</v>
      </c>
      <c r="C23" s="548"/>
      <c r="D23" s="548"/>
      <c r="E23" s="549" t="str">
        <f>体制表!$B$16</f>
        <v>a</v>
      </c>
      <c r="F23" s="549"/>
      <c r="G23" s="217">
        <f>体制表!$C$16</f>
        <v>0</v>
      </c>
      <c r="H23" s="218"/>
      <c r="I23" s="218"/>
      <c r="J23" s="218"/>
      <c r="K23" s="218"/>
      <c r="L23" s="218"/>
      <c r="M23" s="93"/>
      <c r="N23" s="219"/>
      <c r="O23" s="548" t="s">
        <v>6</v>
      </c>
      <c r="P23" s="548"/>
      <c r="Q23" s="548"/>
      <c r="R23" s="549" t="str">
        <f>体制表!$B$17</f>
        <v>b</v>
      </c>
      <c r="S23" s="549"/>
      <c r="T23" s="217">
        <f>体制表!$C$17</f>
        <v>0</v>
      </c>
      <c r="U23" s="218"/>
      <c r="V23" s="218"/>
      <c r="W23" s="218"/>
      <c r="X23" s="218"/>
      <c r="Y23" s="218"/>
      <c r="Z23" s="93"/>
      <c r="AA23" s="219"/>
      <c r="AB23" s="548" t="s">
        <v>6</v>
      </c>
      <c r="AC23" s="548"/>
      <c r="AD23" s="548"/>
      <c r="AE23" s="549" t="str">
        <f>体制表!$B$18</f>
        <v>c</v>
      </c>
      <c r="AF23" s="549"/>
      <c r="AG23" s="217">
        <f>体制表!$C$18</f>
        <v>0</v>
      </c>
      <c r="AH23" s="218"/>
      <c r="AI23" s="218"/>
      <c r="AJ23" s="218"/>
      <c r="AK23" s="218"/>
      <c r="AL23" s="218"/>
      <c r="AM23" s="93"/>
      <c r="AN23" s="219"/>
      <c r="AO23" s="216" t="s">
        <v>69</v>
      </c>
      <c r="AP23" s="216"/>
      <c r="AQ23" s="216"/>
      <c r="AR23" s="216"/>
      <c r="AS23" s="216"/>
      <c r="AT23" s="216"/>
      <c r="AU23" s="49"/>
      <c r="AZ23" s="219"/>
      <c r="BA23" s="548" t="s">
        <v>5</v>
      </c>
      <c r="BB23" s="548"/>
      <c r="BC23" s="548"/>
      <c r="BD23" s="548"/>
      <c r="BE23" s="412" t="str">
        <f>体制表!B25</f>
        <v>b</v>
      </c>
      <c r="BF23" s="549">
        <f>体制表!C25</f>
        <v>0</v>
      </c>
      <c r="BG23" s="549"/>
      <c r="BH23" s="549"/>
      <c r="BI23" s="549"/>
      <c r="BJ23" s="549"/>
      <c r="BK23" s="549"/>
    </row>
    <row r="24" spans="2:72" s="215" customFormat="1" ht="22.5" customHeight="1" thickBot="1">
      <c r="B24" s="113">
        <f>統計1!B34</f>
        <v>0</v>
      </c>
      <c r="C24" s="540" t="s">
        <v>11</v>
      </c>
      <c r="D24" s="541"/>
      <c r="E24" s="541" t="s">
        <v>106</v>
      </c>
      <c r="F24" s="541"/>
      <c r="G24" s="541" t="s">
        <v>107</v>
      </c>
      <c r="H24" s="541"/>
      <c r="I24" s="541" t="s">
        <v>108</v>
      </c>
      <c r="J24" s="541"/>
      <c r="K24" s="541" t="s">
        <v>85</v>
      </c>
      <c r="L24" s="542"/>
      <c r="M24" s="225" t="s">
        <v>194</v>
      </c>
      <c r="O24" s="113">
        <f>統計1!O34</f>
        <v>0</v>
      </c>
      <c r="P24" s="540" t="s">
        <v>11</v>
      </c>
      <c r="Q24" s="541"/>
      <c r="R24" s="541" t="s">
        <v>106</v>
      </c>
      <c r="S24" s="541"/>
      <c r="T24" s="541" t="s">
        <v>107</v>
      </c>
      <c r="U24" s="541"/>
      <c r="V24" s="541" t="s">
        <v>108</v>
      </c>
      <c r="W24" s="541"/>
      <c r="X24" s="541" t="s">
        <v>85</v>
      </c>
      <c r="Y24" s="542"/>
      <c r="Z24" s="225" t="s">
        <v>194</v>
      </c>
      <c r="AB24" s="113">
        <f>統計1!AB34</f>
        <v>0</v>
      </c>
      <c r="AC24" s="540" t="s">
        <v>11</v>
      </c>
      <c r="AD24" s="541"/>
      <c r="AE24" s="541" t="s">
        <v>106</v>
      </c>
      <c r="AF24" s="541"/>
      <c r="AG24" s="541" t="s">
        <v>107</v>
      </c>
      <c r="AH24" s="541"/>
      <c r="AI24" s="541" t="s">
        <v>108</v>
      </c>
      <c r="AJ24" s="541"/>
      <c r="AK24" s="541" t="s">
        <v>85</v>
      </c>
      <c r="AL24" s="542"/>
      <c r="AM24" s="225" t="s">
        <v>194</v>
      </c>
      <c r="AO24" s="113">
        <f>統計1!AO34</f>
        <v>0</v>
      </c>
      <c r="AP24" s="540" t="s">
        <v>11</v>
      </c>
      <c r="AQ24" s="541"/>
      <c r="AR24" s="541" t="s">
        <v>106</v>
      </c>
      <c r="AS24" s="541"/>
      <c r="AT24" s="541" t="s">
        <v>107</v>
      </c>
      <c r="AU24" s="541"/>
      <c r="AV24" s="541" t="s">
        <v>108</v>
      </c>
      <c r="AW24" s="541"/>
      <c r="AX24" s="541" t="s">
        <v>85</v>
      </c>
      <c r="AY24" s="542"/>
      <c r="BA24" s="113">
        <f>統計1!BA34</f>
        <v>0</v>
      </c>
      <c r="BB24" s="540" t="s">
        <v>11</v>
      </c>
      <c r="BC24" s="541"/>
      <c r="BD24" s="541" t="s">
        <v>106</v>
      </c>
      <c r="BE24" s="541"/>
      <c r="BF24" s="541" t="s">
        <v>107</v>
      </c>
      <c r="BG24" s="541"/>
      <c r="BH24" s="541" t="s">
        <v>108</v>
      </c>
      <c r="BI24" s="541"/>
      <c r="BJ24" s="541" t="s">
        <v>85</v>
      </c>
      <c r="BK24" s="542"/>
    </row>
    <row r="25" spans="2:72" s="215" customFormat="1" ht="22.5" customHeight="1">
      <c r="B25" s="13" t="s">
        <v>14</v>
      </c>
      <c r="C25" s="124" t="s">
        <v>223</v>
      </c>
      <c r="D25" s="123"/>
      <c r="E25" s="124" t="s">
        <v>140</v>
      </c>
      <c r="F25" s="123"/>
      <c r="G25" s="124" t="s">
        <v>140</v>
      </c>
      <c r="H25" s="123"/>
      <c r="I25" s="124" t="s">
        <v>140</v>
      </c>
      <c r="J25" s="123"/>
      <c r="K25" s="123" t="s">
        <v>140</v>
      </c>
      <c r="L25" s="125"/>
      <c r="M25" s="551" t="str">
        <f>体制表!$G$8</f>
        <v>中学校</v>
      </c>
      <c r="O25" s="13" t="s">
        <v>14</v>
      </c>
      <c r="P25" s="124" t="s">
        <v>140</v>
      </c>
      <c r="Q25" s="123"/>
      <c r="R25" s="124" t="s">
        <v>140</v>
      </c>
      <c r="S25" s="123"/>
      <c r="T25" s="124" t="s">
        <v>140</v>
      </c>
      <c r="U25" s="123"/>
      <c r="V25" s="124" t="s">
        <v>140</v>
      </c>
      <c r="W25" s="123"/>
      <c r="X25" s="123" t="s">
        <v>140</v>
      </c>
      <c r="Y25" s="125"/>
      <c r="Z25" s="551" t="str">
        <f>体制表!$G$8</f>
        <v>中学校</v>
      </c>
      <c r="AB25" s="13" t="s">
        <v>14</v>
      </c>
      <c r="AC25" s="124" t="s">
        <v>140</v>
      </c>
      <c r="AD25" s="123"/>
      <c r="AE25" s="124" t="s">
        <v>140</v>
      </c>
      <c r="AF25" s="123"/>
      <c r="AG25" s="124" t="s">
        <v>140</v>
      </c>
      <c r="AH25" s="123"/>
      <c r="AI25" s="124" t="s">
        <v>140</v>
      </c>
      <c r="AJ25" s="123"/>
      <c r="AK25" s="123" t="s">
        <v>140</v>
      </c>
      <c r="AL25" s="125"/>
      <c r="AM25" s="551" t="str">
        <f>体制表!$G$8</f>
        <v>中学校</v>
      </c>
      <c r="AO25" s="13" t="s">
        <v>14</v>
      </c>
      <c r="AP25" s="122" t="s">
        <v>140</v>
      </c>
      <c r="AQ25" s="138"/>
      <c r="AR25" s="123" t="s">
        <v>140</v>
      </c>
      <c r="AS25" s="138"/>
      <c r="AT25" s="123" t="s">
        <v>140</v>
      </c>
      <c r="AU25" s="138"/>
      <c r="AV25" s="124" t="s">
        <v>140</v>
      </c>
      <c r="AW25" s="138"/>
      <c r="AX25" s="123" t="s">
        <v>140</v>
      </c>
      <c r="AY25" s="139"/>
      <c r="BA25" s="13" t="s">
        <v>14</v>
      </c>
      <c r="BB25" s="122" t="s">
        <v>140</v>
      </c>
      <c r="BC25" s="123"/>
      <c r="BD25" s="123" t="s">
        <v>140</v>
      </c>
      <c r="BE25" s="123"/>
      <c r="BF25" s="123" t="s">
        <v>140</v>
      </c>
      <c r="BG25" s="123"/>
      <c r="BH25" s="124" t="s">
        <v>140</v>
      </c>
      <c r="BI25" s="123"/>
      <c r="BJ25" s="123" t="s">
        <v>140</v>
      </c>
      <c r="BK25" s="125"/>
    </row>
    <row r="26" spans="2:72" s="215" customFormat="1" ht="22.5" customHeight="1">
      <c r="B26" s="14" t="s">
        <v>15</v>
      </c>
      <c r="C26" s="126" t="s">
        <v>223</v>
      </c>
      <c r="D26" s="132"/>
      <c r="E26" s="128" t="s">
        <v>140</v>
      </c>
      <c r="F26" s="127"/>
      <c r="G26" s="128" t="s">
        <v>140</v>
      </c>
      <c r="H26" s="127"/>
      <c r="I26" s="128" t="s">
        <v>140</v>
      </c>
      <c r="J26" s="127"/>
      <c r="K26" s="128" t="s">
        <v>140</v>
      </c>
      <c r="L26" s="129"/>
      <c r="M26" s="552"/>
      <c r="O26" s="14" t="s">
        <v>15</v>
      </c>
      <c r="P26" s="126" t="s">
        <v>140</v>
      </c>
      <c r="Q26" s="132"/>
      <c r="R26" s="128" t="s">
        <v>140</v>
      </c>
      <c r="S26" s="127"/>
      <c r="T26" s="128" t="s">
        <v>140</v>
      </c>
      <c r="U26" s="127"/>
      <c r="V26" s="128" t="s">
        <v>140</v>
      </c>
      <c r="W26" s="127"/>
      <c r="X26" s="128" t="s">
        <v>140</v>
      </c>
      <c r="Y26" s="129"/>
      <c r="Z26" s="552"/>
      <c r="AB26" s="14" t="s">
        <v>15</v>
      </c>
      <c r="AC26" s="126" t="s">
        <v>140</v>
      </c>
      <c r="AD26" s="132"/>
      <c r="AE26" s="128" t="s">
        <v>140</v>
      </c>
      <c r="AF26" s="127"/>
      <c r="AG26" s="128" t="s">
        <v>140</v>
      </c>
      <c r="AH26" s="127"/>
      <c r="AI26" s="128" t="s">
        <v>140</v>
      </c>
      <c r="AJ26" s="127"/>
      <c r="AK26" s="128" t="s">
        <v>140</v>
      </c>
      <c r="AL26" s="129"/>
      <c r="AM26" s="552"/>
      <c r="AO26" s="14" t="s">
        <v>15</v>
      </c>
      <c r="AP26" s="126" t="s">
        <v>140</v>
      </c>
      <c r="AQ26" s="140"/>
      <c r="AR26" s="128" t="s">
        <v>140</v>
      </c>
      <c r="AS26" s="140"/>
      <c r="AT26" s="128" t="s">
        <v>140</v>
      </c>
      <c r="AU26" s="140"/>
      <c r="AV26" s="128" t="s">
        <v>140</v>
      </c>
      <c r="AW26" s="140"/>
      <c r="AX26" s="128" t="s">
        <v>140</v>
      </c>
      <c r="AY26" s="141"/>
      <c r="BA26" s="14" t="s">
        <v>15</v>
      </c>
      <c r="BB26" s="126" t="s">
        <v>140</v>
      </c>
      <c r="BC26" s="127"/>
      <c r="BD26" s="128" t="s">
        <v>140</v>
      </c>
      <c r="BE26" s="127"/>
      <c r="BF26" s="128" t="s">
        <v>140</v>
      </c>
      <c r="BG26" s="127"/>
      <c r="BH26" s="128" t="s">
        <v>140</v>
      </c>
      <c r="BI26" s="127"/>
      <c r="BJ26" s="128" t="s">
        <v>140</v>
      </c>
      <c r="BK26" s="129"/>
    </row>
    <row r="27" spans="2:72" s="215" customFormat="1" ht="22.5" customHeight="1">
      <c r="B27" s="14" t="s">
        <v>16</v>
      </c>
      <c r="C27" s="128" t="s">
        <v>140</v>
      </c>
      <c r="D27" s="127"/>
      <c r="E27" s="132" t="s">
        <v>140</v>
      </c>
      <c r="F27" s="132"/>
      <c r="G27" s="131" t="s">
        <v>140</v>
      </c>
      <c r="H27" s="132"/>
      <c r="I27" s="131" t="s">
        <v>140</v>
      </c>
      <c r="J27" s="132"/>
      <c r="K27" s="131" t="s">
        <v>140</v>
      </c>
      <c r="L27" s="133"/>
      <c r="M27" s="552"/>
      <c r="O27" s="14" t="s">
        <v>16</v>
      </c>
      <c r="P27" s="128" t="s">
        <v>140</v>
      </c>
      <c r="Q27" s="127"/>
      <c r="R27" s="132" t="s">
        <v>140</v>
      </c>
      <c r="S27" s="132"/>
      <c r="T27" s="131" t="s">
        <v>140</v>
      </c>
      <c r="U27" s="132"/>
      <c r="V27" s="131" t="s">
        <v>140</v>
      </c>
      <c r="W27" s="132"/>
      <c r="X27" s="131" t="s">
        <v>140</v>
      </c>
      <c r="Y27" s="133"/>
      <c r="Z27" s="552"/>
      <c r="AB27" s="14" t="s">
        <v>16</v>
      </c>
      <c r="AC27" s="128" t="s">
        <v>140</v>
      </c>
      <c r="AD27" s="127"/>
      <c r="AE27" s="132" t="s">
        <v>140</v>
      </c>
      <c r="AF27" s="132"/>
      <c r="AG27" s="131" t="s">
        <v>140</v>
      </c>
      <c r="AH27" s="132"/>
      <c r="AI27" s="131" t="s">
        <v>140</v>
      </c>
      <c r="AJ27" s="132"/>
      <c r="AK27" s="131" t="s">
        <v>140</v>
      </c>
      <c r="AL27" s="133"/>
      <c r="AM27" s="552"/>
      <c r="AO27" s="14" t="s">
        <v>16</v>
      </c>
      <c r="AP27" s="130" t="s">
        <v>140</v>
      </c>
      <c r="AQ27" s="140"/>
      <c r="AR27" s="131" t="s">
        <v>140</v>
      </c>
      <c r="AS27" s="142"/>
      <c r="AT27" s="131" t="s">
        <v>140</v>
      </c>
      <c r="AU27" s="142"/>
      <c r="AV27" s="131" t="s">
        <v>140</v>
      </c>
      <c r="AW27" s="142"/>
      <c r="AX27" s="131" t="s">
        <v>140</v>
      </c>
      <c r="AY27" s="143"/>
      <c r="BA27" s="14" t="s">
        <v>16</v>
      </c>
      <c r="BB27" s="130" t="s">
        <v>140</v>
      </c>
      <c r="BC27" s="127"/>
      <c r="BD27" s="131" t="s">
        <v>140</v>
      </c>
      <c r="BE27" s="132"/>
      <c r="BF27" s="131" t="s">
        <v>140</v>
      </c>
      <c r="BG27" s="132"/>
      <c r="BH27" s="131" t="s">
        <v>140</v>
      </c>
      <c r="BI27" s="132"/>
      <c r="BJ27" s="131" t="s">
        <v>140</v>
      </c>
      <c r="BK27" s="133"/>
    </row>
    <row r="28" spans="2:72" s="215" customFormat="1" ht="22.5" customHeight="1">
      <c r="B28" s="14" t="s">
        <v>17</v>
      </c>
      <c r="C28" s="128" t="s">
        <v>140</v>
      </c>
      <c r="D28" s="127"/>
      <c r="E28" s="132" t="s">
        <v>187</v>
      </c>
      <c r="F28" s="127"/>
      <c r="G28" s="132" t="s">
        <v>225</v>
      </c>
      <c r="H28" s="127"/>
      <c r="I28" s="131" t="s">
        <v>140</v>
      </c>
      <c r="J28" s="132"/>
      <c r="K28" s="131" t="s">
        <v>140</v>
      </c>
      <c r="L28" s="133"/>
      <c r="M28" s="552"/>
      <c r="O28" s="14" t="s">
        <v>17</v>
      </c>
      <c r="P28" s="128" t="s">
        <v>140</v>
      </c>
      <c r="Q28" s="127"/>
      <c r="R28" s="132" t="s">
        <v>140</v>
      </c>
      <c r="S28" s="127"/>
      <c r="T28" s="132" t="s">
        <v>225</v>
      </c>
      <c r="U28" s="127"/>
      <c r="V28" s="131" t="s">
        <v>140</v>
      </c>
      <c r="W28" s="132"/>
      <c r="X28" s="131" t="s">
        <v>140</v>
      </c>
      <c r="Y28" s="133"/>
      <c r="Z28" s="552"/>
      <c r="AB28" s="14" t="s">
        <v>17</v>
      </c>
      <c r="AC28" s="128" t="s">
        <v>140</v>
      </c>
      <c r="AD28" s="127"/>
      <c r="AE28" s="132" t="s">
        <v>140</v>
      </c>
      <c r="AF28" s="127"/>
      <c r="AG28" s="132" t="s">
        <v>225</v>
      </c>
      <c r="AH28" s="127"/>
      <c r="AI28" s="131" t="s">
        <v>140</v>
      </c>
      <c r="AJ28" s="132"/>
      <c r="AK28" s="131" t="s">
        <v>140</v>
      </c>
      <c r="AL28" s="133"/>
      <c r="AM28" s="552"/>
      <c r="AO28" s="14" t="s">
        <v>17</v>
      </c>
      <c r="AP28" s="126" t="s">
        <v>140</v>
      </c>
      <c r="AQ28" s="142"/>
      <c r="AR28" s="131" t="s">
        <v>140</v>
      </c>
      <c r="AS28" s="142"/>
      <c r="AT28" s="131" t="s">
        <v>140</v>
      </c>
      <c r="AU28" s="142"/>
      <c r="AV28" s="131" t="s">
        <v>140</v>
      </c>
      <c r="AW28" s="142"/>
      <c r="AX28" s="131" t="s">
        <v>140</v>
      </c>
      <c r="AY28" s="143"/>
      <c r="BA28" s="14" t="s">
        <v>17</v>
      </c>
      <c r="BB28" s="126" t="s">
        <v>140</v>
      </c>
      <c r="BC28" s="132"/>
      <c r="BD28" s="131" t="s">
        <v>140</v>
      </c>
      <c r="BE28" s="132"/>
      <c r="BF28" s="131" t="s">
        <v>140</v>
      </c>
      <c r="BG28" s="132"/>
      <c r="BH28" s="131" t="s">
        <v>140</v>
      </c>
      <c r="BI28" s="132"/>
      <c r="BJ28" s="131" t="s">
        <v>140</v>
      </c>
      <c r="BK28" s="133"/>
    </row>
    <row r="29" spans="2:72" s="215" customFormat="1" ht="22.5" customHeight="1">
      <c r="B29" s="14" t="s">
        <v>18</v>
      </c>
      <c r="C29" s="132" t="s">
        <v>140</v>
      </c>
      <c r="D29" s="127"/>
      <c r="E29" s="132" t="s">
        <v>140</v>
      </c>
      <c r="F29" s="127"/>
      <c r="G29" s="132" t="s">
        <v>140</v>
      </c>
      <c r="H29" s="132"/>
      <c r="I29" s="132" t="s">
        <v>187</v>
      </c>
      <c r="J29" s="127"/>
      <c r="K29" s="132" t="s">
        <v>140</v>
      </c>
      <c r="L29" s="129"/>
      <c r="M29" s="552"/>
      <c r="O29" s="14" t="s">
        <v>18</v>
      </c>
      <c r="P29" s="132" t="s">
        <v>140</v>
      </c>
      <c r="Q29" s="127"/>
      <c r="R29" s="132" t="s">
        <v>140</v>
      </c>
      <c r="S29" s="127"/>
      <c r="T29" s="132" t="s">
        <v>140</v>
      </c>
      <c r="U29" s="132"/>
      <c r="V29" s="132" t="s">
        <v>140</v>
      </c>
      <c r="W29" s="127"/>
      <c r="X29" s="132" t="s">
        <v>140</v>
      </c>
      <c r="Y29" s="129"/>
      <c r="Z29" s="552"/>
      <c r="AB29" s="14" t="s">
        <v>18</v>
      </c>
      <c r="AC29" s="132" t="s">
        <v>140</v>
      </c>
      <c r="AD29" s="127"/>
      <c r="AE29" s="132" t="s">
        <v>140</v>
      </c>
      <c r="AF29" s="127"/>
      <c r="AG29" s="132" t="s">
        <v>140</v>
      </c>
      <c r="AH29" s="132"/>
      <c r="AI29" s="132" t="s">
        <v>140</v>
      </c>
      <c r="AJ29" s="127"/>
      <c r="AK29" s="132" t="s">
        <v>140</v>
      </c>
      <c r="AL29" s="129"/>
      <c r="AM29" s="552"/>
      <c r="AO29" s="14" t="s">
        <v>18</v>
      </c>
      <c r="AP29" s="130" t="s">
        <v>140</v>
      </c>
      <c r="AQ29" s="140"/>
      <c r="AR29" s="131" t="s">
        <v>140</v>
      </c>
      <c r="AS29" s="142"/>
      <c r="AT29" s="132" t="s">
        <v>140</v>
      </c>
      <c r="AU29" s="140"/>
      <c r="AV29" s="132" t="s">
        <v>140</v>
      </c>
      <c r="AW29" s="140"/>
      <c r="AX29" s="132" t="s">
        <v>140</v>
      </c>
      <c r="AY29" s="141"/>
      <c r="BA29" s="14" t="s">
        <v>201</v>
      </c>
      <c r="BB29" s="130" t="s">
        <v>140</v>
      </c>
      <c r="BC29" s="127"/>
      <c r="BD29" s="131" t="s">
        <v>140</v>
      </c>
      <c r="BE29" s="132"/>
      <c r="BF29" s="132" t="s">
        <v>140</v>
      </c>
      <c r="BG29" s="127"/>
      <c r="BH29" s="132" t="s">
        <v>140</v>
      </c>
      <c r="BI29" s="127"/>
      <c r="BJ29" s="132" t="s">
        <v>140</v>
      </c>
      <c r="BK29" s="129"/>
    </row>
    <row r="30" spans="2:72" s="215" customFormat="1" ht="22.5" customHeight="1">
      <c r="B30" s="15" t="s">
        <v>24</v>
      </c>
      <c r="C30" s="132" t="s">
        <v>140</v>
      </c>
      <c r="D30" s="132"/>
      <c r="E30" s="132" t="s">
        <v>140</v>
      </c>
      <c r="F30" s="127"/>
      <c r="G30" s="132" t="s">
        <v>225</v>
      </c>
      <c r="H30" s="127"/>
      <c r="I30" s="132" t="s">
        <v>140</v>
      </c>
      <c r="J30" s="132"/>
      <c r="K30" s="132" t="s">
        <v>140</v>
      </c>
      <c r="L30" s="133"/>
      <c r="M30" s="553"/>
      <c r="O30" s="15" t="s">
        <v>24</v>
      </c>
      <c r="P30" s="132" t="s">
        <v>140</v>
      </c>
      <c r="Q30" s="132"/>
      <c r="R30" s="132" t="s">
        <v>140</v>
      </c>
      <c r="S30" s="127"/>
      <c r="T30" s="132" t="s">
        <v>140</v>
      </c>
      <c r="U30" s="127"/>
      <c r="V30" s="132" t="s">
        <v>140</v>
      </c>
      <c r="W30" s="132"/>
      <c r="X30" s="132" t="s">
        <v>140</v>
      </c>
      <c r="Y30" s="133"/>
      <c r="Z30" s="553"/>
      <c r="AB30" s="15" t="s">
        <v>24</v>
      </c>
      <c r="AC30" s="132" t="s">
        <v>140</v>
      </c>
      <c r="AD30" s="132"/>
      <c r="AE30" s="132" t="s">
        <v>140</v>
      </c>
      <c r="AF30" s="127"/>
      <c r="AG30" s="132" t="s">
        <v>225</v>
      </c>
      <c r="AH30" s="127"/>
      <c r="AI30" s="132" t="s">
        <v>140</v>
      </c>
      <c r="AJ30" s="132"/>
      <c r="AK30" s="132" t="s">
        <v>140</v>
      </c>
      <c r="AL30" s="133"/>
      <c r="AM30" s="553"/>
      <c r="AO30" s="15" t="s">
        <v>24</v>
      </c>
      <c r="AP30" s="126" t="s">
        <v>140</v>
      </c>
      <c r="AQ30" s="142"/>
      <c r="AR30" s="132" t="s">
        <v>140</v>
      </c>
      <c r="AS30" s="142"/>
      <c r="AT30" s="132" t="s">
        <v>140</v>
      </c>
      <c r="AU30" s="142"/>
      <c r="AV30" s="132" t="s">
        <v>140</v>
      </c>
      <c r="AW30" s="142"/>
      <c r="AX30" s="132" t="s">
        <v>140</v>
      </c>
      <c r="AY30" s="143"/>
      <c r="BA30" s="14" t="s">
        <v>18</v>
      </c>
      <c r="BB30" s="130" t="s">
        <v>140</v>
      </c>
      <c r="BC30" s="127"/>
      <c r="BD30" s="131" t="s">
        <v>140</v>
      </c>
      <c r="BE30" s="132"/>
      <c r="BF30" s="132" t="s">
        <v>140</v>
      </c>
      <c r="BG30" s="127"/>
      <c r="BH30" s="132" t="s">
        <v>140</v>
      </c>
      <c r="BI30" s="127"/>
      <c r="BJ30" s="132" t="s">
        <v>140</v>
      </c>
      <c r="BK30" s="129"/>
    </row>
    <row r="31" spans="2:72" s="215" customFormat="1" ht="22.5" customHeight="1">
      <c r="B31" s="15" t="s">
        <v>25</v>
      </c>
      <c r="C31" s="132" t="s">
        <v>140</v>
      </c>
      <c r="D31" s="127"/>
      <c r="E31" s="132" t="s">
        <v>140</v>
      </c>
      <c r="F31" s="127"/>
      <c r="G31" s="132" t="s">
        <v>187</v>
      </c>
      <c r="H31" s="127"/>
      <c r="I31" s="132" t="s">
        <v>140</v>
      </c>
      <c r="J31" s="127"/>
      <c r="K31" s="132" t="s">
        <v>140</v>
      </c>
      <c r="L31" s="129"/>
      <c r="M31" s="85" t="s">
        <v>12</v>
      </c>
      <c r="N31" s="23"/>
      <c r="O31" s="15" t="s">
        <v>25</v>
      </c>
      <c r="P31" s="132" t="s">
        <v>140</v>
      </c>
      <c r="Q31" s="127"/>
      <c r="R31" s="132" t="s">
        <v>140</v>
      </c>
      <c r="S31" s="127"/>
      <c r="T31" s="132" t="s">
        <v>140</v>
      </c>
      <c r="U31" s="127"/>
      <c r="V31" s="132" t="s">
        <v>140</v>
      </c>
      <c r="W31" s="127"/>
      <c r="X31" s="132" t="s">
        <v>140</v>
      </c>
      <c r="Y31" s="129"/>
      <c r="Z31" s="85" t="s">
        <v>29</v>
      </c>
      <c r="AA31" s="23"/>
      <c r="AB31" s="15" t="s">
        <v>25</v>
      </c>
      <c r="AC31" s="132" t="s">
        <v>140</v>
      </c>
      <c r="AD31" s="127"/>
      <c r="AE31" s="132" t="s">
        <v>140</v>
      </c>
      <c r="AF31" s="127"/>
      <c r="AG31" s="132" t="s">
        <v>140</v>
      </c>
      <c r="AH31" s="127"/>
      <c r="AI31" s="132" t="s">
        <v>140</v>
      </c>
      <c r="AJ31" s="127"/>
      <c r="AK31" s="132" t="s">
        <v>140</v>
      </c>
      <c r="AL31" s="129"/>
      <c r="AM31" s="85" t="s">
        <v>12</v>
      </c>
      <c r="AN31" s="23"/>
      <c r="AO31" s="15" t="s">
        <v>25</v>
      </c>
      <c r="AP31" s="126" t="s">
        <v>140</v>
      </c>
      <c r="AQ31" s="142"/>
      <c r="AR31" s="131" t="s">
        <v>140</v>
      </c>
      <c r="AS31" s="142"/>
      <c r="AT31" s="131" t="s">
        <v>140</v>
      </c>
      <c r="AU31" s="142"/>
      <c r="AV31" s="132" t="s">
        <v>140</v>
      </c>
      <c r="AW31" s="140"/>
      <c r="AX31" s="132" t="s">
        <v>140</v>
      </c>
      <c r="AY31" s="141"/>
      <c r="AZ31" s="23"/>
      <c r="BA31" s="15" t="s">
        <v>24</v>
      </c>
      <c r="BB31" s="126" t="s">
        <v>140</v>
      </c>
      <c r="BC31" s="132"/>
      <c r="BD31" s="132" t="s">
        <v>140</v>
      </c>
      <c r="BE31" s="132"/>
      <c r="BF31" s="132" t="s">
        <v>140</v>
      </c>
      <c r="BG31" s="132"/>
      <c r="BH31" s="132" t="s">
        <v>140</v>
      </c>
      <c r="BI31" s="132"/>
      <c r="BJ31" s="132" t="s">
        <v>140</v>
      </c>
      <c r="BK31" s="133"/>
    </row>
    <row r="32" spans="2:72" s="215" customFormat="1" ht="21.75" customHeight="1" thickBot="1">
      <c r="B32" s="16" t="s">
        <v>26</v>
      </c>
      <c r="C32" s="136" t="s">
        <v>140</v>
      </c>
      <c r="D32" s="135"/>
      <c r="E32" s="136" t="s">
        <v>140</v>
      </c>
      <c r="F32" s="135"/>
      <c r="G32" s="136" t="s">
        <v>140</v>
      </c>
      <c r="H32" s="135"/>
      <c r="I32" s="136" t="s">
        <v>140</v>
      </c>
      <c r="J32" s="135"/>
      <c r="K32" s="136" t="s">
        <v>140</v>
      </c>
      <c r="L32" s="137"/>
      <c r="M32" s="214">
        <f ca="1">M33+M34</f>
        <v>2</v>
      </c>
      <c r="N32" s="23"/>
      <c r="O32" s="16" t="s">
        <v>26</v>
      </c>
      <c r="P32" s="136" t="s">
        <v>140</v>
      </c>
      <c r="Q32" s="135"/>
      <c r="R32" s="136" t="s">
        <v>140</v>
      </c>
      <c r="S32" s="135"/>
      <c r="T32" s="136" t="s">
        <v>140</v>
      </c>
      <c r="U32" s="135"/>
      <c r="V32" s="136" t="s">
        <v>140</v>
      </c>
      <c r="W32" s="135"/>
      <c r="X32" s="136" t="s">
        <v>140</v>
      </c>
      <c r="Y32" s="137"/>
      <c r="Z32" s="214">
        <f ca="1">Z33+Z34</f>
        <v>0</v>
      </c>
      <c r="AA32" s="23"/>
      <c r="AB32" s="16" t="s">
        <v>26</v>
      </c>
      <c r="AC32" s="136" t="s">
        <v>140</v>
      </c>
      <c r="AD32" s="135"/>
      <c r="AE32" s="136" t="s">
        <v>140</v>
      </c>
      <c r="AF32" s="135"/>
      <c r="AG32" s="136" t="s">
        <v>140</v>
      </c>
      <c r="AH32" s="135"/>
      <c r="AI32" s="136" t="s">
        <v>140</v>
      </c>
      <c r="AJ32" s="135"/>
      <c r="AK32" s="136" t="s">
        <v>140</v>
      </c>
      <c r="AL32" s="137"/>
      <c r="AM32" s="214">
        <f ca="1">AM33+AM34</f>
        <v>0</v>
      </c>
      <c r="AN32" s="23"/>
      <c r="AO32" s="84" t="s">
        <v>26</v>
      </c>
      <c r="AP32" s="134" t="s">
        <v>140</v>
      </c>
      <c r="AQ32" s="144"/>
      <c r="AR32" s="136" t="s">
        <v>140</v>
      </c>
      <c r="AS32" s="144"/>
      <c r="AT32" s="136" t="s">
        <v>140</v>
      </c>
      <c r="AU32" s="144"/>
      <c r="AV32" s="136" t="s">
        <v>140</v>
      </c>
      <c r="AW32" s="144"/>
      <c r="AX32" s="136" t="s">
        <v>140</v>
      </c>
      <c r="AY32" s="145"/>
      <c r="AZ32" s="23"/>
      <c r="BA32" s="15" t="s">
        <v>25</v>
      </c>
      <c r="BB32" s="126" t="s">
        <v>140</v>
      </c>
      <c r="BC32" s="132"/>
      <c r="BD32" s="131" t="s">
        <v>140</v>
      </c>
      <c r="BE32" s="132"/>
      <c r="BF32" s="131" t="s">
        <v>140</v>
      </c>
      <c r="BG32" s="132"/>
      <c r="BH32" s="132" t="s">
        <v>140</v>
      </c>
      <c r="BI32" s="127"/>
      <c r="BJ32" s="132" t="s">
        <v>140</v>
      </c>
      <c r="BK32" s="129"/>
    </row>
    <row r="33" spans="2:64" s="114" customFormat="1" ht="22.5" customHeight="1" thickBot="1">
      <c r="B33" s="52" t="s">
        <v>19</v>
      </c>
      <c r="C33" s="543">
        <f>8-統計1!C33</f>
        <v>2</v>
      </c>
      <c r="D33" s="544"/>
      <c r="E33" s="543">
        <f>8-統計1!E33</f>
        <v>0</v>
      </c>
      <c r="F33" s="544"/>
      <c r="G33" s="543">
        <f>8-統計1!G33</f>
        <v>0</v>
      </c>
      <c r="H33" s="544"/>
      <c r="I33" s="543">
        <f>8-統計1!I33</f>
        <v>0</v>
      </c>
      <c r="J33" s="544"/>
      <c r="K33" s="543">
        <f>8-統計1!K33</f>
        <v>0</v>
      </c>
      <c r="L33" s="544"/>
      <c r="M33" s="214">
        <f>SUM(C33:L33)</f>
        <v>2</v>
      </c>
      <c r="N33" s="119"/>
      <c r="O33" s="120" t="s">
        <v>19</v>
      </c>
      <c r="P33" s="557">
        <f>8-統計1!P33</f>
        <v>0</v>
      </c>
      <c r="Q33" s="558"/>
      <c r="R33" s="557">
        <f>8-統計1!R33</f>
        <v>0</v>
      </c>
      <c r="S33" s="558"/>
      <c r="T33" s="557">
        <f>8-統計1!T33</f>
        <v>0</v>
      </c>
      <c r="U33" s="558"/>
      <c r="V33" s="557">
        <f>8-統計1!V33</f>
        <v>0</v>
      </c>
      <c r="W33" s="558"/>
      <c r="X33" s="543">
        <f>8-統計1!X33</f>
        <v>0</v>
      </c>
      <c r="Y33" s="544"/>
      <c r="Z33" s="214">
        <f>SUM(P33:Y33)</f>
        <v>0</v>
      </c>
      <c r="AA33" s="119"/>
      <c r="AB33" s="120" t="s">
        <v>19</v>
      </c>
      <c r="AC33" s="543">
        <f>8-統計1!AC33</f>
        <v>0</v>
      </c>
      <c r="AD33" s="544"/>
      <c r="AE33" s="543">
        <f>8-統計1!AE33</f>
        <v>0</v>
      </c>
      <c r="AF33" s="544"/>
      <c r="AG33" s="543">
        <f>8-統計1!AG33</f>
        <v>0</v>
      </c>
      <c r="AH33" s="544"/>
      <c r="AI33" s="543">
        <f>8-統計1!AI33</f>
        <v>0</v>
      </c>
      <c r="AJ33" s="544"/>
      <c r="AK33" s="543">
        <f>8-統計1!AK33</f>
        <v>0</v>
      </c>
      <c r="AL33" s="544"/>
      <c r="AM33" s="214">
        <f>SUM(AC33:AL33)</f>
        <v>0</v>
      </c>
      <c r="AN33" s="23"/>
      <c r="AO33" s="576" t="s">
        <v>9</v>
      </c>
      <c r="AP33" s="559" t="str">
        <f t="shared" ref="AP33:AX33" si="0">IF(OR($Q$6="小学校連携校",$Q$6="中学校連携校"),"－","")</f>
        <v/>
      </c>
      <c r="AQ33" s="560"/>
      <c r="AR33" s="560" t="str">
        <f t="shared" si="0"/>
        <v/>
      </c>
      <c r="AS33" s="560"/>
      <c r="AT33" s="560" t="str">
        <f t="shared" si="0"/>
        <v/>
      </c>
      <c r="AU33" s="560"/>
      <c r="AV33" s="560" t="str">
        <f t="shared" si="0"/>
        <v/>
      </c>
      <c r="AW33" s="560"/>
      <c r="AX33" s="560" t="str">
        <f t="shared" si="0"/>
        <v/>
      </c>
      <c r="AY33" s="579"/>
      <c r="AZ33" s="23"/>
      <c r="BA33" s="16" t="s">
        <v>26</v>
      </c>
      <c r="BB33" s="134" t="s">
        <v>140</v>
      </c>
      <c r="BC33" s="135"/>
      <c r="BD33" s="136" t="s">
        <v>140</v>
      </c>
      <c r="BE33" s="135"/>
      <c r="BF33" s="136" t="s">
        <v>140</v>
      </c>
      <c r="BG33" s="135"/>
      <c r="BH33" s="136" t="s">
        <v>140</v>
      </c>
      <c r="BI33" s="135"/>
      <c r="BJ33" s="136" t="s">
        <v>140</v>
      </c>
      <c r="BK33" s="137"/>
    </row>
    <row r="34" spans="2:64" s="114" customFormat="1" ht="22.5" customHeight="1" thickBot="1">
      <c r="B34" s="9" t="s">
        <v>20</v>
      </c>
      <c r="C34" s="543">
        <f ca="1">IF(OR(LEFT($Q$7,1)="高",LEFT($Q$7,1)="特"),統計1!BC34,統計1!BC33)</f>
        <v>0</v>
      </c>
      <c r="D34" s="544"/>
      <c r="E34" s="543">
        <f ca="1">IF(OR(LEFT($Q$7,1)="高",LEFT($Q$7,1)="特"),統計1!BE34,統計1!BE33)</f>
        <v>0</v>
      </c>
      <c r="F34" s="544"/>
      <c r="G34" s="543">
        <f ca="1">IF(OR(LEFT($Q$7,1)="高",LEFT($Q$7,1)="特"),統計1!BG34,統計1!BG33)</f>
        <v>0</v>
      </c>
      <c r="H34" s="544"/>
      <c r="I34" s="543">
        <f ca="1">IF(OR(LEFT($Q$7,1)="高",LEFT($Q$7,1)="特"),統計1!BI34,統計1!BI33)</f>
        <v>0</v>
      </c>
      <c r="J34" s="544"/>
      <c r="K34" s="543">
        <f ca="1">IF(OR(LEFT($Q$7,1)="高",LEFT($Q$7,1)="特"),統計1!BK34,統計1!BK33)</f>
        <v>0</v>
      </c>
      <c r="L34" s="544"/>
      <c r="M34" s="214">
        <f ca="1">統計1!BM33</f>
        <v>0</v>
      </c>
      <c r="N34" s="119"/>
      <c r="O34" s="121" t="s">
        <v>20</v>
      </c>
      <c r="P34" s="543">
        <f ca="1">IF(OR(LEFT($Q$7,1)="高",LEFT($Q$7,1)="特"),統計1!BP34,統計1!BP33)</f>
        <v>0</v>
      </c>
      <c r="Q34" s="544"/>
      <c r="R34" s="543">
        <f ca="1">IF(OR(LEFT($Q$7,1)="高",LEFT($Q$7,1)="特"),統計1!BR34,統計1!BR33)</f>
        <v>0</v>
      </c>
      <c r="S34" s="544"/>
      <c r="T34" s="543">
        <f ca="1">IF(OR(LEFT($Q$7,1)="高",LEFT($Q$7,1)="特"),統計1!BT34,統計1!BT33)</f>
        <v>0</v>
      </c>
      <c r="U34" s="544"/>
      <c r="V34" s="543">
        <f ca="1">IF(OR(LEFT($Q$7,1)="高",LEFT($Q$7,1)="特"),統計1!BV34,統計1!BV33)</f>
        <v>0</v>
      </c>
      <c r="W34" s="544"/>
      <c r="X34" s="543">
        <f ca="1">IF(OR(LEFT($Q$7,1)="高",LEFT($Q$7,1)="特"),統計1!BX34,統計1!BX33)</f>
        <v>0</v>
      </c>
      <c r="Y34" s="544"/>
      <c r="Z34" s="214">
        <f ca="1">統計1!BZ33</f>
        <v>0</v>
      </c>
      <c r="AA34" s="119"/>
      <c r="AB34" s="121" t="s">
        <v>20</v>
      </c>
      <c r="AC34" s="543">
        <f ca="1">IF(OR(LEFT($Q$7,1)="高",LEFT($Q$7,1)="特"),統計1!CC34,統計1!CC33)</f>
        <v>0</v>
      </c>
      <c r="AD34" s="544"/>
      <c r="AE34" s="543">
        <f ca="1">IF(OR(LEFT($Q$7,1)="高",LEFT($Q$7,1)="特"),統計1!CE34,統計1!CE33)</f>
        <v>0</v>
      </c>
      <c r="AF34" s="544"/>
      <c r="AG34" s="543">
        <f ca="1">IF(OR(LEFT($Q$7,1)="高",LEFT($Q$7,1)="特"),統計1!CG34,統計1!CG33)</f>
        <v>0</v>
      </c>
      <c r="AH34" s="544"/>
      <c r="AI34" s="543">
        <f ca="1">IF(OR(LEFT($Q$7,1)="高",LEFT($Q$7,1)="特"),統計1!CI34,統計1!CI33)</f>
        <v>0</v>
      </c>
      <c r="AJ34" s="544"/>
      <c r="AK34" s="543">
        <f ca="1">IF(OR(LEFT($Q$7,1)="高",LEFT($Q$7,1)="特"),統計1!CK34,統計1!CK33)</f>
        <v>0</v>
      </c>
      <c r="AL34" s="544"/>
      <c r="AM34" s="214">
        <f ca="1">統計1!CM33</f>
        <v>0</v>
      </c>
      <c r="AN34" s="23"/>
      <c r="AO34" s="577"/>
      <c r="AP34" s="561"/>
      <c r="AQ34" s="562"/>
      <c r="AR34" s="562"/>
      <c r="AS34" s="562"/>
      <c r="AT34" s="562"/>
      <c r="AU34" s="562"/>
      <c r="AV34" s="562"/>
      <c r="AW34" s="562"/>
      <c r="AX34" s="562"/>
      <c r="AY34" s="580"/>
      <c r="AZ34" s="23"/>
      <c r="BA34" s="537" t="s">
        <v>202</v>
      </c>
      <c r="BB34" s="538"/>
      <c r="BC34" s="538"/>
      <c r="BD34" s="538"/>
      <c r="BE34" s="538"/>
      <c r="BF34" s="538"/>
      <c r="BG34" s="538"/>
      <c r="BH34" s="538"/>
      <c r="BI34" s="538"/>
      <c r="BJ34" s="538"/>
      <c r="BK34" s="539"/>
    </row>
    <row r="35" spans="2:64" s="215" customFormat="1" ht="22.5" customHeight="1">
      <c r="B35" s="545" t="str">
        <f ca="1">IF(VLOOKUP(IF(ISERROR(FIND("小学",$Q$7 )),IF(ISERROR(FIND("中学",$Q$7 )),"高等","中学"),"小学"),上限指導員,2,0)&lt;M32,"上限超え","校内指導員上限")</f>
        <v>校内指導員上限</v>
      </c>
      <c r="C35" s="546"/>
      <c r="D35" s="546"/>
      <c r="E35" s="546"/>
      <c r="F35" s="546"/>
      <c r="G35" s="546"/>
      <c r="H35" s="546"/>
      <c r="I35" s="546"/>
      <c r="J35" s="546"/>
      <c r="K35" s="546"/>
      <c r="L35" s="547"/>
      <c r="M35" s="87">
        <f>VLOOKUP(IF(ISERROR(FIND("小学",$Q$7 )),IF(ISERROR(FIND("中学",$Q$7 )),"高等","中学"),"小学"),上限指導員,2,0)</f>
        <v>21</v>
      </c>
      <c r="N35" s="23"/>
      <c r="O35" s="545" t="str">
        <f ca="1">IF(VLOOKUP(IF(ISERROR(FIND("小学",$Q$7 )),IF(ISERROR(FIND("中学",$Q$7 )),"高等","中学"),"小学"),上限指導員,2,0)&lt;Z32,"上限超え","校内指導員上限")</f>
        <v>校内指導員上限</v>
      </c>
      <c r="P35" s="546"/>
      <c r="Q35" s="546"/>
      <c r="R35" s="546"/>
      <c r="S35" s="546"/>
      <c r="T35" s="546"/>
      <c r="U35" s="546"/>
      <c r="V35" s="546"/>
      <c r="W35" s="546"/>
      <c r="X35" s="546"/>
      <c r="Y35" s="547"/>
      <c r="Z35" s="87">
        <f>VLOOKUP(IF(ISERROR(FIND("小学",$Q$7 )),IF(ISERROR(FIND("中学",$Q$7 )),"高等","中学"),"小学"),上限指導員,2,0)</f>
        <v>21</v>
      </c>
      <c r="AA35" s="23"/>
      <c r="AB35" s="545" t="str">
        <f ca="1">IF(VLOOKUP(IF(ISERROR(FIND("小学",$Q$7 )),IF(ISERROR(FIND("中学",$Q$7 )),"高等","中学"),"小学"),上限指導員,2,0)&lt;AM32,"上限超え","校内指導員上限")</f>
        <v>校内指導員上限</v>
      </c>
      <c r="AC35" s="546"/>
      <c r="AD35" s="546"/>
      <c r="AE35" s="546"/>
      <c r="AF35" s="546"/>
      <c r="AG35" s="546"/>
      <c r="AH35" s="546"/>
      <c r="AI35" s="546"/>
      <c r="AJ35" s="546"/>
      <c r="AK35" s="546"/>
      <c r="AL35" s="547"/>
      <c r="AM35" s="87">
        <f>VLOOKUP(IF(ISERROR(FIND("小学",$Q$7 )),IF(ISERROR(FIND("中学",$Q$7 )),"高等","中学"),"小学"),上限指導員,2,0)</f>
        <v>21</v>
      </c>
      <c r="AN35" s="23"/>
      <c r="AO35" s="577"/>
      <c r="AP35" s="561"/>
      <c r="AQ35" s="562"/>
      <c r="AR35" s="562"/>
      <c r="AS35" s="562"/>
      <c r="AT35" s="562"/>
      <c r="AU35" s="562"/>
      <c r="AV35" s="562"/>
      <c r="AW35" s="562"/>
      <c r="AX35" s="562"/>
      <c r="AY35" s="580"/>
      <c r="AZ35" s="23"/>
    </row>
    <row r="36" spans="2:64" s="215" customFormat="1" ht="22.5" customHeight="1" thickBot="1">
      <c r="B36" s="114"/>
      <c r="C36" s="114"/>
      <c r="E36" s="114"/>
      <c r="G36" s="114"/>
      <c r="I36" s="114"/>
      <c r="K36" s="114"/>
      <c r="M36" s="115"/>
      <c r="O36" s="114"/>
      <c r="P36" s="8"/>
      <c r="Q36" s="8"/>
      <c r="R36" s="8"/>
      <c r="S36" s="8"/>
      <c r="T36" s="114"/>
      <c r="U36" s="114"/>
      <c r="V36" s="114"/>
      <c r="W36" s="114"/>
      <c r="X36" s="114"/>
      <c r="Y36" s="114"/>
      <c r="Z36" s="96"/>
      <c r="AB36" s="114"/>
      <c r="AC36" s="8"/>
      <c r="AD36" s="8"/>
      <c r="AE36" s="8"/>
      <c r="AF36" s="8"/>
      <c r="AG36" s="114"/>
      <c r="AH36" s="114"/>
      <c r="AI36" s="114"/>
      <c r="AJ36" s="114"/>
      <c r="AK36" s="114"/>
      <c r="AL36" s="114"/>
      <c r="AM36" s="96"/>
      <c r="AO36" s="578"/>
      <c r="AP36" s="563"/>
      <c r="AQ36" s="564"/>
      <c r="AR36" s="564"/>
      <c r="AS36" s="564"/>
      <c r="AT36" s="564"/>
      <c r="AU36" s="564"/>
      <c r="AV36" s="564"/>
      <c r="AW36" s="564"/>
      <c r="AX36" s="564"/>
      <c r="AY36" s="581"/>
    </row>
    <row r="37" spans="2:64" s="215" customFormat="1" ht="21.75" hidden="1" customHeight="1">
      <c r="B37" s="114"/>
      <c r="C37" s="114"/>
      <c r="E37" s="114"/>
      <c r="G37" s="114"/>
      <c r="I37" s="114"/>
      <c r="K37" s="114"/>
      <c r="M37" s="115"/>
      <c r="O37" s="114"/>
      <c r="P37" s="8"/>
      <c r="Q37" s="8"/>
      <c r="R37" s="8"/>
      <c r="S37" s="8"/>
      <c r="T37" s="114"/>
      <c r="U37" s="114"/>
      <c r="V37" s="114"/>
      <c r="W37" s="114"/>
      <c r="X37" s="114"/>
      <c r="Y37" s="114"/>
      <c r="Z37" s="112"/>
      <c r="AB37" s="114"/>
      <c r="AC37" s="8"/>
      <c r="AD37" s="8"/>
      <c r="AE37" s="8"/>
      <c r="AF37" s="8"/>
      <c r="AG37" s="114"/>
      <c r="AH37" s="114"/>
      <c r="AI37" s="114"/>
      <c r="AJ37" s="114"/>
      <c r="AK37" s="114"/>
      <c r="AL37" s="114"/>
      <c r="AM37" s="112"/>
      <c r="AO37" s="565" t="s">
        <v>71</v>
      </c>
      <c r="AP37" s="566"/>
      <c r="AQ37" s="566"/>
      <c r="AR37" s="566"/>
      <c r="AS37" s="566"/>
      <c r="AT37" s="566"/>
      <c r="AU37" s="566"/>
      <c r="AV37" s="566"/>
      <c r="AW37" s="566"/>
      <c r="AX37" s="566"/>
      <c r="AY37" s="567"/>
    </row>
    <row r="38" spans="2:64" s="215" customFormat="1" ht="21.75" hidden="1" customHeight="1" thickBot="1">
      <c r="B38" s="114"/>
      <c r="C38" s="114"/>
      <c r="E38" s="114"/>
      <c r="G38" s="114"/>
      <c r="I38" s="114"/>
      <c r="K38" s="114"/>
      <c r="M38" s="115"/>
      <c r="O38" s="114"/>
      <c r="P38" s="8"/>
      <c r="Q38" s="8"/>
      <c r="R38" s="8"/>
      <c r="S38" s="8"/>
      <c r="T38" s="114"/>
      <c r="U38" s="114"/>
      <c r="V38" s="114"/>
      <c r="W38" s="114"/>
      <c r="X38" s="114"/>
      <c r="Y38" s="114"/>
      <c r="Z38" s="112"/>
      <c r="AB38" s="114"/>
      <c r="AC38" s="8"/>
      <c r="AD38" s="8"/>
      <c r="AE38" s="8"/>
      <c r="AF38" s="8"/>
      <c r="AG38" s="114"/>
      <c r="AH38" s="114"/>
      <c r="AI38" s="114"/>
      <c r="AJ38" s="114"/>
      <c r="AK38" s="114"/>
      <c r="AL38" s="114"/>
      <c r="AM38" s="112"/>
      <c r="AN38" s="53"/>
      <c r="AO38" s="568"/>
      <c r="AP38" s="569"/>
      <c r="AQ38" s="569"/>
      <c r="AR38" s="569"/>
      <c r="AS38" s="569"/>
      <c r="AT38" s="569"/>
      <c r="AU38" s="569"/>
      <c r="AV38" s="569"/>
      <c r="AW38" s="569"/>
      <c r="AX38" s="569"/>
      <c r="AY38" s="570"/>
      <c r="AZ38" s="53"/>
    </row>
    <row r="39" spans="2:64" s="215" customFormat="1" ht="21.75" customHeight="1" thickBot="1">
      <c r="B39" s="548" t="s">
        <v>253</v>
      </c>
      <c r="C39" s="548"/>
      <c r="D39" s="548"/>
      <c r="E39" s="549" t="str">
        <f>体制表!B20</f>
        <v>a</v>
      </c>
      <c r="F39" s="549"/>
      <c r="G39" s="550">
        <f>体制表!C20</f>
        <v>0</v>
      </c>
      <c r="H39" s="550"/>
      <c r="I39" s="550"/>
      <c r="J39" s="550"/>
      <c r="K39" s="550"/>
      <c r="L39" s="550"/>
      <c r="M39" s="115"/>
      <c r="O39" s="548" t="s">
        <v>253</v>
      </c>
      <c r="P39" s="548"/>
      <c r="Q39" s="548"/>
      <c r="R39" s="549" t="str">
        <f>体制表!B21</f>
        <v>b</v>
      </c>
      <c r="S39" s="549"/>
      <c r="T39" s="550">
        <f>体制表!C21</f>
        <v>0</v>
      </c>
      <c r="U39" s="550"/>
      <c r="V39" s="550"/>
      <c r="W39" s="550"/>
      <c r="X39" s="550"/>
      <c r="Y39" s="550"/>
      <c r="Z39" s="93"/>
      <c r="AA39" s="219"/>
      <c r="AB39" s="548" t="s">
        <v>177</v>
      </c>
      <c r="AC39" s="548"/>
      <c r="AD39" s="548"/>
      <c r="AE39" s="549" t="str">
        <f>体制表!B22</f>
        <v>c</v>
      </c>
      <c r="AF39" s="549"/>
      <c r="AG39" s="550">
        <f>体制表!C22</f>
        <v>0</v>
      </c>
      <c r="AH39" s="550"/>
      <c r="AI39" s="550"/>
      <c r="AJ39" s="550"/>
      <c r="AK39" s="550"/>
      <c r="AL39" s="550"/>
      <c r="AM39" s="93"/>
      <c r="AZ39" s="536"/>
      <c r="BA39" s="536"/>
      <c r="BB39" s="536"/>
      <c r="BC39" s="536"/>
      <c r="BD39" s="536"/>
      <c r="BE39" s="536"/>
      <c r="BF39" s="536"/>
      <c r="BG39" s="536"/>
      <c r="BH39" s="536"/>
      <c r="BI39" s="536"/>
      <c r="BJ39" s="536"/>
      <c r="BK39" s="536"/>
      <c r="BL39" s="536"/>
    </row>
    <row r="40" spans="2:64" s="215" customFormat="1" ht="21.75" customHeight="1" thickBot="1">
      <c r="B40" s="113">
        <f>統計1!B50</f>
        <v>0</v>
      </c>
      <c r="C40" s="540" t="s">
        <v>11</v>
      </c>
      <c r="D40" s="541"/>
      <c r="E40" s="541" t="s">
        <v>106</v>
      </c>
      <c r="F40" s="541"/>
      <c r="G40" s="541" t="s">
        <v>107</v>
      </c>
      <c r="H40" s="541"/>
      <c r="I40" s="541" t="s">
        <v>108</v>
      </c>
      <c r="J40" s="541"/>
      <c r="K40" s="541" t="s">
        <v>85</v>
      </c>
      <c r="L40" s="542"/>
      <c r="M40" s="225" t="s">
        <v>194</v>
      </c>
      <c r="O40" s="113">
        <f>統計1!O50</f>
        <v>0</v>
      </c>
      <c r="P40" s="540" t="s">
        <v>11</v>
      </c>
      <c r="Q40" s="541"/>
      <c r="R40" s="541" t="s">
        <v>106</v>
      </c>
      <c r="S40" s="541"/>
      <c r="T40" s="541" t="s">
        <v>107</v>
      </c>
      <c r="U40" s="541"/>
      <c r="V40" s="541" t="s">
        <v>108</v>
      </c>
      <c r="W40" s="541"/>
      <c r="X40" s="541" t="s">
        <v>85</v>
      </c>
      <c r="Y40" s="542"/>
      <c r="Z40" s="225" t="s">
        <v>194</v>
      </c>
      <c r="AB40" s="113">
        <f>統計1!AB50</f>
        <v>0</v>
      </c>
      <c r="AC40" s="540" t="s">
        <v>11</v>
      </c>
      <c r="AD40" s="541"/>
      <c r="AE40" s="541" t="s">
        <v>106</v>
      </c>
      <c r="AF40" s="541"/>
      <c r="AG40" s="541" t="s">
        <v>107</v>
      </c>
      <c r="AH40" s="541"/>
      <c r="AI40" s="541" t="s">
        <v>108</v>
      </c>
      <c r="AJ40" s="541"/>
      <c r="AK40" s="541" t="s">
        <v>85</v>
      </c>
      <c r="AL40" s="542"/>
      <c r="AM40" s="225" t="s">
        <v>194</v>
      </c>
      <c r="AZ40" s="536"/>
      <c r="BA40" s="536"/>
      <c r="BB40" s="536"/>
      <c r="BC40" s="536"/>
      <c r="BD40" s="536"/>
      <c r="BE40" s="536"/>
      <c r="BF40" s="536"/>
      <c r="BG40" s="536"/>
      <c r="BH40" s="536"/>
      <c r="BI40" s="536"/>
      <c r="BJ40" s="536"/>
      <c r="BK40" s="536"/>
      <c r="BL40" s="536"/>
    </row>
    <row r="41" spans="2:64" s="215" customFormat="1" ht="21.75" customHeight="1">
      <c r="B41" s="13" t="s">
        <v>14</v>
      </c>
      <c r="C41" s="124" t="s">
        <v>140</v>
      </c>
      <c r="D41" s="123"/>
      <c r="E41" s="124" t="s">
        <v>140</v>
      </c>
      <c r="F41" s="123"/>
      <c r="G41" s="124" t="s">
        <v>140</v>
      </c>
      <c r="H41" s="123"/>
      <c r="I41" s="124" t="s">
        <v>140</v>
      </c>
      <c r="J41" s="123"/>
      <c r="K41" s="123" t="s">
        <v>140</v>
      </c>
      <c r="L41" s="125"/>
      <c r="M41" s="551" t="str">
        <f>体制表!$G$8</f>
        <v>中学校</v>
      </c>
      <c r="O41" s="13" t="s">
        <v>14</v>
      </c>
      <c r="P41" s="124" t="s">
        <v>140</v>
      </c>
      <c r="Q41" s="123"/>
      <c r="R41" s="124" t="s">
        <v>140</v>
      </c>
      <c r="S41" s="123"/>
      <c r="T41" s="124" t="s">
        <v>140</v>
      </c>
      <c r="U41" s="123"/>
      <c r="V41" s="124" t="s">
        <v>140</v>
      </c>
      <c r="W41" s="123"/>
      <c r="X41" s="123" t="s">
        <v>140</v>
      </c>
      <c r="Y41" s="125"/>
      <c r="Z41" s="551" t="str">
        <f>体制表!$G$8</f>
        <v>中学校</v>
      </c>
      <c r="AB41" s="13" t="s">
        <v>14</v>
      </c>
      <c r="AC41" s="124" t="s">
        <v>140</v>
      </c>
      <c r="AD41" s="123"/>
      <c r="AE41" s="124" t="s">
        <v>140</v>
      </c>
      <c r="AF41" s="123"/>
      <c r="AG41" s="124" t="s">
        <v>140</v>
      </c>
      <c r="AH41" s="123"/>
      <c r="AI41" s="124" t="s">
        <v>140</v>
      </c>
      <c r="AJ41" s="123"/>
      <c r="AK41" s="123" t="s">
        <v>140</v>
      </c>
      <c r="AL41" s="125"/>
      <c r="AM41" s="551" t="str">
        <f>体制表!$G$8</f>
        <v>中学校</v>
      </c>
      <c r="AZ41" s="536"/>
      <c r="BA41" s="536"/>
      <c r="BB41" s="536"/>
      <c r="BC41" s="536"/>
      <c r="BD41" s="536"/>
      <c r="BE41" s="536"/>
      <c r="BF41" s="536"/>
      <c r="BG41" s="536"/>
      <c r="BH41" s="536"/>
      <c r="BI41" s="536"/>
      <c r="BJ41" s="536"/>
      <c r="BK41" s="536"/>
      <c r="BL41" s="536"/>
    </row>
    <row r="42" spans="2:64" s="215" customFormat="1" ht="21.75" customHeight="1">
      <c r="B42" s="14" t="s">
        <v>15</v>
      </c>
      <c r="C42" s="126" t="s">
        <v>140</v>
      </c>
      <c r="D42" s="132"/>
      <c r="E42" s="128" t="s">
        <v>140</v>
      </c>
      <c r="F42" s="127"/>
      <c r="G42" s="128" t="s">
        <v>140</v>
      </c>
      <c r="H42" s="127"/>
      <c r="I42" s="128" t="s">
        <v>140</v>
      </c>
      <c r="J42" s="127"/>
      <c r="K42" s="128" t="s">
        <v>140</v>
      </c>
      <c r="L42" s="129"/>
      <c r="M42" s="552"/>
      <c r="O42" s="14" t="s">
        <v>15</v>
      </c>
      <c r="P42" s="126" t="s">
        <v>140</v>
      </c>
      <c r="Q42" s="132"/>
      <c r="R42" s="128" t="s">
        <v>140</v>
      </c>
      <c r="S42" s="127"/>
      <c r="T42" s="128" t="s">
        <v>140</v>
      </c>
      <c r="U42" s="127"/>
      <c r="V42" s="128" t="s">
        <v>140</v>
      </c>
      <c r="W42" s="127"/>
      <c r="X42" s="128" t="s">
        <v>140</v>
      </c>
      <c r="Y42" s="129"/>
      <c r="Z42" s="552"/>
      <c r="AB42" s="14" t="s">
        <v>15</v>
      </c>
      <c r="AC42" s="126" t="s">
        <v>140</v>
      </c>
      <c r="AD42" s="132"/>
      <c r="AE42" s="128" t="s">
        <v>140</v>
      </c>
      <c r="AF42" s="127"/>
      <c r="AG42" s="128" t="s">
        <v>140</v>
      </c>
      <c r="AH42" s="127"/>
      <c r="AI42" s="128" t="s">
        <v>140</v>
      </c>
      <c r="AJ42" s="127"/>
      <c r="AK42" s="128" t="s">
        <v>140</v>
      </c>
      <c r="AL42" s="129"/>
      <c r="AM42" s="552"/>
      <c r="AZ42" s="536"/>
      <c r="BA42" s="536"/>
      <c r="BB42" s="536"/>
      <c r="BC42" s="536"/>
      <c r="BD42" s="536"/>
      <c r="BE42" s="536"/>
      <c r="BF42" s="536"/>
      <c r="BG42" s="536"/>
      <c r="BH42" s="536"/>
      <c r="BI42" s="536"/>
      <c r="BJ42" s="536"/>
      <c r="BK42" s="536"/>
      <c r="BL42" s="536"/>
    </row>
    <row r="43" spans="2:64" s="215" customFormat="1" ht="21.75" customHeight="1">
      <c r="B43" s="14" t="s">
        <v>16</v>
      </c>
      <c r="C43" s="128" t="s">
        <v>140</v>
      </c>
      <c r="D43" s="127"/>
      <c r="E43" s="132" t="s">
        <v>140</v>
      </c>
      <c r="F43" s="132"/>
      <c r="G43" s="131" t="s">
        <v>140</v>
      </c>
      <c r="H43" s="132"/>
      <c r="I43" s="131" t="s">
        <v>140</v>
      </c>
      <c r="J43" s="132"/>
      <c r="K43" s="131" t="s">
        <v>140</v>
      </c>
      <c r="L43" s="133"/>
      <c r="M43" s="552"/>
      <c r="O43" s="14" t="s">
        <v>16</v>
      </c>
      <c r="P43" s="128" t="s">
        <v>140</v>
      </c>
      <c r="Q43" s="127"/>
      <c r="R43" s="132" t="s">
        <v>140</v>
      </c>
      <c r="S43" s="132"/>
      <c r="T43" s="131" t="s">
        <v>140</v>
      </c>
      <c r="U43" s="132"/>
      <c r="V43" s="131" t="s">
        <v>140</v>
      </c>
      <c r="W43" s="132"/>
      <c r="X43" s="131" t="s">
        <v>140</v>
      </c>
      <c r="Y43" s="133"/>
      <c r="Z43" s="552"/>
      <c r="AB43" s="14" t="s">
        <v>16</v>
      </c>
      <c r="AC43" s="128" t="s">
        <v>140</v>
      </c>
      <c r="AD43" s="127"/>
      <c r="AE43" s="132" t="s">
        <v>140</v>
      </c>
      <c r="AF43" s="132"/>
      <c r="AG43" s="131" t="s">
        <v>140</v>
      </c>
      <c r="AH43" s="132"/>
      <c r="AI43" s="131" t="s">
        <v>140</v>
      </c>
      <c r="AJ43" s="132"/>
      <c r="AK43" s="131" t="s">
        <v>140</v>
      </c>
      <c r="AL43" s="133"/>
      <c r="AM43" s="552"/>
      <c r="AZ43" s="536"/>
      <c r="BA43" s="536"/>
      <c r="BB43" s="536"/>
      <c r="BC43" s="536"/>
      <c r="BD43" s="536"/>
      <c r="BE43" s="536"/>
      <c r="BF43" s="536"/>
      <c r="BG43" s="536"/>
      <c r="BH43" s="536"/>
      <c r="BI43" s="536"/>
      <c r="BJ43" s="536"/>
      <c r="BK43" s="536"/>
      <c r="BL43" s="536"/>
    </row>
    <row r="44" spans="2:64" s="215" customFormat="1" ht="21.75" customHeight="1">
      <c r="B44" s="14" t="s">
        <v>17</v>
      </c>
      <c r="C44" s="128" t="s">
        <v>140</v>
      </c>
      <c r="D44" s="127"/>
      <c r="E44" s="132" t="s">
        <v>140</v>
      </c>
      <c r="F44" s="127"/>
      <c r="G44" s="132" t="s">
        <v>140</v>
      </c>
      <c r="H44" s="127"/>
      <c r="I44" s="131" t="s">
        <v>140</v>
      </c>
      <c r="J44" s="132"/>
      <c r="K44" s="131" t="s">
        <v>140</v>
      </c>
      <c r="L44" s="133"/>
      <c r="M44" s="552"/>
      <c r="O44" s="14" t="s">
        <v>17</v>
      </c>
      <c r="P44" s="128" t="s">
        <v>140</v>
      </c>
      <c r="Q44" s="127"/>
      <c r="R44" s="132" t="s">
        <v>140</v>
      </c>
      <c r="S44" s="127"/>
      <c r="T44" s="132" t="s">
        <v>225</v>
      </c>
      <c r="U44" s="127"/>
      <c r="V44" s="131" t="s">
        <v>140</v>
      </c>
      <c r="W44" s="132"/>
      <c r="X44" s="131" t="s">
        <v>140</v>
      </c>
      <c r="Y44" s="133"/>
      <c r="Z44" s="552"/>
      <c r="AB44" s="14" t="s">
        <v>17</v>
      </c>
      <c r="AC44" s="128" t="s">
        <v>140</v>
      </c>
      <c r="AD44" s="127"/>
      <c r="AE44" s="132" t="s">
        <v>140</v>
      </c>
      <c r="AF44" s="127"/>
      <c r="AG44" s="132" t="s">
        <v>225</v>
      </c>
      <c r="AH44" s="127"/>
      <c r="AI44" s="131" t="s">
        <v>140</v>
      </c>
      <c r="AJ44" s="132"/>
      <c r="AK44" s="131" t="s">
        <v>140</v>
      </c>
      <c r="AL44" s="133"/>
      <c r="AM44" s="552"/>
      <c r="AZ44" s="536"/>
      <c r="BA44" s="536"/>
      <c r="BB44" s="536"/>
      <c r="BC44" s="536"/>
      <c r="BD44" s="536"/>
      <c r="BE44" s="536"/>
      <c r="BF44" s="536"/>
      <c r="BG44" s="536"/>
      <c r="BH44" s="536"/>
      <c r="BI44" s="536"/>
      <c r="BJ44" s="536"/>
      <c r="BK44" s="536"/>
      <c r="BL44" s="536"/>
    </row>
    <row r="45" spans="2:64" s="215" customFormat="1" ht="21.75" customHeight="1">
      <c r="B45" s="14" t="s">
        <v>18</v>
      </c>
      <c r="C45" s="132" t="s">
        <v>140</v>
      </c>
      <c r="D45" s="127"/>
      <c r="E45" s="132" t="s">
        <v>140</v>
      </c>
      <c r="F45" s="127"/>
      <c r="G45" s="132" t="s">
        <v>140</v>
      </c>
      <c r="H45" s="132"/>
      <c r="I45" s="132" t="s">
        <v>140</v>
      </c>
      <c r="J45" s="127"/>
      <c r="K45" s="132" t="s">
        <v>140</v>
      </c>
      <c r="L45" s="129"/>
      <c r="M45" s="552"/>
      <c r="O45" s="14" t="s">
        <v>18</v>
      </c>
      <c r="P45" s="132" t="s">
        <v>140</v>
      </c>
      <c r="Q45" s="127"/>
      <c r="R45" s="132" t="s">
        <v>140</v>
      </c>
      <c r="S45" s="127"/>
      <c r="T45" s="132" t="s">
        <v>140</v>
      </c>
      <c r="U45" s="132"/>
      <c r="V45" s="132" t="s">
        <v>140</v>
      </c>
      <c r="W45" s="127"/>
      <c r="X45" s="132" t="s">
        <v>140</v>
      </c>
      <c r="Y45" s="129"/>
      <c r="Z45" s="552"/>
      <c r="AB45" s="14" t="s">
        <v>18</v>
      </c>
      <c r="AC45" s="132" t="s">
        <v>140</v>
      </c>
      <c r="AD45" s="127"/>
      <c r="AE45" s="132" t="s">
        <v>140</v>
      </c>
      <c r="AF45" s="127"/>
      <c r="AG45" s="132" t="s">
        <v>140</v>
      </c>
      <c r="AH45" s="132"/>
      <c r="AI45" s="132" t="s">
        <v>140</v>
      </c>
      <c r="AJ45" s="127"/>
      <c r="AK45" s="132" t="s">
        <v>140</v>
      </c>
      <c r="AL45" s="129"/>
      <c r="AM45" s="552"/>
      <c r="AZ45" s="536"/>
      <c r="BA45" s="536"/>
      <c r="BB45" s="536"/>
      <c r="BC45" s="536"/>
      <c r="BD45" s="536"/>
      <c r="BE45" s="536"/>
      <c r="BF45" s="536"/>
      <c r="BG45" s="536"/>
      <c r="BH45" s="536"/>
      <c r="BI45" s="536"/>
      <c r="BJ45" s="536"/>
      <c r="BK45" s="536"/>
      <c r="BL45" s="536"/>
    </row>
    <row r="46" spans="2:64" s="215" customFormat="1" ht="21.75" customHeight="1">
      <c r="B46" s="15" t="s">
        <v>24</v>
      </c>
      <c r="C46" s="132" t="s">
        <v>140</v>
      </c>
      <c r="D46" s="132"/>
      <c r="E46" s="132" t="s">
        <v>140</v>
      </c>
      <c r="F46" s="127"/>
      <c r="G46" s="132" t="s">
        <v>225</v>
      </c>
      <c r="H46" s="127"/>
      <c r="I46" s="132" t="s">
        <v>140</v>
      </c>
      <c r="J46" s="132"/>
      <c r="K46" s="132" t="s">
        <v>140</v>
      </c>
      <c r="L46" s="133"/>
      <c r="M46" s="553"/>
      <c r="O46" s="15" t="s">
        <v>24</v>
      </c>
      <c r="P46" s="132" t="s">
        <v>140</v>
      </c>
      <c r="Q46" s="132"/>
      <c r="R46" s="132" t="s">
        <v>140</v>
      </c>
      <c r="S46" s="127"/>
      <c r="T46" s="132" t="s">
        <v>140</v>
      </c>
      <c r="U46" s="127"/>
      <c r="V46" s="132" t="s">
        <v>140</v>
      </c>
      <c r="W46" s="132"/>
      <c r="X46" s="132" t="s">
        <v>140</v>
      </c>
      <c r="Y46" s="133"/>
      <c r="Z46" s="553"/>
      <c r="AB46" s="15" t="s">
        <v>24</v>
      </c>
      <c r="AC46" s="132" t="s">
        <v>140</v>
      </c>
      <c r="AD46" s="132"/>
      <c r="AE46" s="132" t="s">
        <v>140</v>
      </c>
      <c r="AF46" s="127"/>
      <c r="AG46" s="132" t="s">
        <v>225</v>
      </c>
      <c r="AH46" s="127"/>
      <c r="AI46" s="132" t="s">
        <v>140</v>
      </c>
      <c r="AJ46" s="132"/>
      <c r="AK46" s="132" t="s">
        <v>140</v>
      </c>
      <c r="AL46" s="133"/>
      <c r="AM46" s="553"/>
      <c r="AZ46" s="536"/>
      <c r="BA46" s="536"/>
      <c r="BB46" s="536"/>
      <c r="BC46" s="536"/>
      <c r="BD46" s="536"/>
      <c r="BE46" s="536"/>
      <c r="BF46" s="536"/>
      <c r="BG46" s="536"/>
      <c r="BH46" s="536"/>
      <c r="BI46" s="536"/>
      <c r="BJ46" s="536"/>
      <c r="BK46" s="536"/>
      <c r="BL46" s="536"/>
    </row>
    <row r="47" spans="2:64" s="215" customFormat="1" ht="21.75" customHeight="1">
      <c r="B47" s="15" t="s">
        <v>25</v>
      </c>
      <c r="C47" s="132" t="s">
        <v>140</v>
      </c>
      <c r="D47" s="127"/>
      <c r="E47" s="132" t="s">
        <v>140</v>
      </c>
      <c r="F47" s="127"/>
      <c r="G47" s="132" t="s">
        <v>140</v>
      </c>
      <c r="H47" s="127"/>
      <c r="I47" s="132" t="s">
        <v>140</v>
      </c>
      <c r="J47" s="127"/>
      <c r="K47" s="132" t="s">
        <v>140</v>
      </c>
      <c r="L47" s="129"/>
      <c r="M47" s="85" t="s">
        <v>12</v>
      </c>
      <c r="N47" s="23"/>
      <c r="O47" s="15" t="s">
        <v>25</v>
      </c>
      <c r="P47" s="132" t="s">
        <v>140</v>
      </c>
      <c r="Q47" s="127"/>
      <c r="R47" s="132" t="s">
        <v>140</v>
      </c>
      <c r="S47" s="127"/>
      <c r="T47" s="132" t="s">
        <v>140</v>
      </c>
      <c r="U47" s="127"/>
      <c r="V47" s="132" t="s">
        <v>140</v>
      </c>
      <c r="W47" s="127"/>
      <c r="X47" s="132" t="s">
        <v>140</v>
      </c>
      <c r="Y47" s="129"/>
      <c r="Z47" s="85" t="s">
        <v>12</v>
      </c>
      <c r="AA47" s="23"/>
      <c r="AB47" s="15" t="s">
        <v>25</v>
      </c>
      <c r="AC47" s="132" t="s">
        <v>140</v>
      </c>
      <c r="AD47" s="127"/>
      <c r="AE47" s="132" t="s">
        <v>140</v>
      </c>
      <c r="AF47" s="127"/>
      <c r="AG47" s="132" t="s">
        <v>140</v>
      </c>
      <c r="AH47" s="127"/>
      <c r="AI47" s="132" t="s">
        <v>140</v>
      </c>
      <c r="AJ47" s="127"/>
      <c r="AK47" s="132" t="s">
        <v>140</v>
      </c>
      <c r="AL47" s="129"/>
      <c r="AM47" s="85" t="s">
        <v>12</v>
      </c>
      <c r="AZ47" s="536"/>
      <c r="BA47" s="536"/>
      <c r="BB47" s="536"/>
      <c r="BC47" s="536"/>
      <c r="BD47" s="536"/>
      <c r="BE47" s="536"/>
      <c r="BF47" s="536"/>
      <c r="BG47" s="536"/>
      <c r="BH47" s="536"/>
      <c r="BI47" s="536"/>
      <c r="BJ47" s="536"/>
      <c r="BK47" s="536"/>
      <c r="BL47" s="536"/>
    </row>
    <row r="48" spans="2:64" s="215" customFormat="1" ht="21.75" customHeight="1" thickBot="1">
      <c r="B48" s="16" t="s">
        <v>26</v>
      </c>
      <c r="C48" s="136" t="s">
        <v>140</v>
      </c>
      <c r="D48" s="135"/>
      <c r="E48" s="136" t="s">
        <v>140</v>
      </c>
      <c r="F48" s="135"/>
      <c r="G48" s="136" t="s">
        <v>140</v>
      </c>
      <c r="H48" s="135"/>
      <c r="I48" s="136" t="s">
        <v>140</v>
      </c>
      <c r="J48" s="135"/>
      <c r="K48" s="136" t="s">
        <v>140</v>
      </c>
      <c r="L48" s="137"/>
      <c r="M48" s="214">
        <f ca="1">M49+M50</f>
        <v>0</v>
      </c>
      <c r="N48" s="23"/>
      <c r="O48" s="16" t="s">
        <v>26</v>
      </c>
      <c r="P48" s="136" t="s">
        <v>140</v>
      </c>
      <c r="Q48" s="135"/>
      <c r="R48" s="136" t="s">
        <v>140</v>
      </c>
      <c r="S48" s="135"/>
      <c r="T48" s="136" t="s">
        <v>140</v>
      </c>
      <c r="U48" s="135"/>
      <c r="V48" s="136" t="s">
        <v>140</v>
      </c>
      <c r="W48" s="135"/>
      <c r="X48" s="136" t="s">
        <v>140</v>
      </c>
      <c r="Y48" s="137"/>
      <c r="Z48" s="214">
        <f ca="1">Z49+Z50</f>
        <v>0</v>
      </c>
      <c r="AA48" s="23"/>
      <c r="AB48" s="16" t="s">
        <v>26</v>
      </c>
      <c r="AC48" s="136" t="s">
        <v>140</v>
      </c>
      <c r="AD48" s="135"/>
      <c r="AE48" s="136" t="s">
        <v>140</v>
      </c>
      <c r="AF48" s="135"/>
      <c r="AG48" s="136" t="s">
        <v>140</v>
      </c>
      <c r="AH48" s="135"/>
      <c r="AI48" s="136" t="s">
        <v>140</v>
      </c>
      <c r="AJ48" s="135"/>
      <c r="AK48" s="136" t="s">
        <v>140</v>
      </c>
      <c r="AL48" s="137"/>
      <c r="AM48" s="214">
        <f ca="1">AM49+AM50</f>
        <v>0</v>
      </c>
      <c r="AZ48" s="536"/>
      <c r="BA48" s="536"/>
      <c r="BB48" s="536"/>
      <c r="BC48" s="536"/>
      <c r="BD48" s="536"/>
      <c r="BE48" s="536"/>
      <c r="BF48" s="536"/>
      <c r="BG48" s="536"/>
      <c r="BH48" s="536"/>
      <c r="BI48" s="536"/>
      <c r="BJ48" s="536"/>
      <c r="BK48" s="536"/>
      <c r="BL48" s="536"/>
    </row>
    <row r="49" spans="2:64" s="215" customFormat="1" ht="21.75" customHeight="1">
      <c r="B49" s="52" t="s">
        <v>19</v>
      </c>
      <c r="C49" s="543">
        <f>8-統計1!C49</f>
        <v>0</v>
      </c>
      <c r="D49" s="544"/>
      <c r="E49" s="543">
        <f>8-統計1!E49</f>
        <v>0</v>
      </c>
      <c r="F49" s="544"/>
      <c r="G49" s="543">
        <f>8-統計1!G49</f>
        <v>0</v>
      </c>
      <c r="H49" s="544"/>
      <c r="I49" s="543">
        <f>8-統計1!I49</f>
        <v>0</v>
      </c>
      <c r="J49" s="544"/>
      <c r="K49" s="543">
        <f>8-統計1!K49</f>
        <v>0</v>
      </c>
      <c r="L49" s="544"/>
      <c r="M49" s="214">
        <f>SUM(C49:L49)</f>
        <v>0</v>
      </c>
      <c r="N49" s="119"/>
      <c r="O49" s="120" t="s">
        <v>19</v>
      </c>
      <c r="P49" s="543">
        <f>8-統計1!P49</f>
        <v>0</v>
      </c>
      <c r="Q49" s="544"/>
      <c r="R49" s="543">
        <f>8-統計1!R49</f>
        <v>0</v>
      </c>
      <c r="S49" s="544"/>
      <c r="T49" s="543">
        <f>8-統計1!T49</f>
        <v>0</v>
      </c>
      <c r="U49" s="544"/>
      <c r="V49" s="543">
        <f>8-統計1!V49</f>
        <v>0</v>
      </c>
      <c r="W49" s="544"/>
      <c r="X49" s="543">
        <f>8-統計1!X49</f>
        <v>0</v>
      </c>
      <c r="Y49" s="544"/>
      <c r="Z49" s="214">
        <f>SUM(P49:Y49)</f>
        <v>0</v>
      </c>
      <c r="AA49" s="119"/>
      <c r="AB49" s="120" t="s">
        <v>19</v>
      </c>
      <c r="AC49" s="543">
        <f>8-統計1!AC49</f>
        <v>0</v>
      </c>
      <c r="AD49" s="544"/>
      <c r="AE49" s="543">
        <f>8-統計1!AE49</f>
        <v>0</v>
      </c>
      <c r="AF49" s="544"/>
      <c r="AG49" s="543">
        <f>8-統計1!AG49</f>
        <v>0</v>
      </c>
      <c r="AH49" s="544"/>
      <c r="AI49" s="543">
        <f>8-統計1!AI49</f>
        <v>0</v>
      </c>
      <c r="AJ49" s="544"/>
      <c r="AK49" s="543">
        <f>8-統計1!AK49</f>
        <v>0</v>
      </c>
      <c r="AL49" s="544"/>
      <c r="AM49" s="214">
        <f>SUM(AC49:AL49)</f>
        <v>0</v>
      </c>
      <c r="AZ49" s="536"/>
      <c r="BA49" s="536"/>
      <c r="BB49" s="536"/>
      <c r="BC49" s="536"/>
      <c r="BD49" s="536"/>
      <c r="BE49" s="536"/>
      <c r="BF49" s="536"/>
      <c r="BG49" s="536"/>
      <c r="BH49" s="536"/>
      <c r="BI49" s="536"/>
      <c r="BJ49" s="536"/>
      <c r="BK49" s="536"/>
      <c r="BL49" s="536"/>
    </row>
    <row r="50" spans="2:64" s="215" customFormat="1" ht="21.75" customHeight="1">
      <c r="B50" s="9" t="s">
        <v>20</v>
      </c>
      <c r="C50" s="543">
        <f ca="1">IF(OR(LEFT($Q$7,1)="高",LEFT($Q$7,1)="特"),統計1!BC50,統計1!BC49)</f>
        <v>0</v>
      </c>
      <c r="D50" s="544"/>
      <c r="E50" s="543">
        <f ca="1">IF(OR(LEFT($Q$7,1)="高",LEFT($Q$7,1)="特"),統計1!BE50,統計1!BE49)</f>
        <v>0</v>
      </c>
      <c r="F50" s="544"/>
      <c r="G50" s="543">
        <f ca="1">IF(OR(LEFT($Q$7,1)="高",LEFT($Q$7,1)="特"),統計1!BG50,統計1!BG49)</f>
        <v>0</v>
      </c>
      <c r="H50" s="544"/>
      <c r="I50" s="543">
        <f ca="1">IF(OR(LEFT($Q$7,1)="高",LEFT($Q$7,1)="特"),統計1!BI50,統計1!BI49)</f>
        <v>0</v>
      </c>
      <c r="J50" s="544"/>
      <c r="K50" s="543">
        <f ca="1">IF(OR(LEFT($Q$7,1)="高",LEFT($Q$7,1)="特"),統計1!BK50,統計1!BK49)</f>
        <v>0</v>
      </c>
      <c r="L50" s="544"/>
      <c r="M50" s="214">
        <f ca="1">統計1!BM49</f>
        <v>0</v>
      </c>
      <c r="N50" s="119"/>
      <c r="O50" s="121" t="s">
        <v>20</v>
      </c>
      <c r="P50" s="543">
        <f ca="1">IF(OR(LEFT($Q$7,1)="高",LEFT($Q$7,1)="特"),統計1!BP50,統計1!BP49)</f>
        <v>0</v>
      </c>
      <c r="Q50" s="544"/>
      <c r="R50" s="543">
        <f ca="1">IF(OR(LEFT($Q$7,1)="高",LEFT($Q$7,1)="特"),統計1!BR50,統計1!BR49)</f>
        <v>0</v>
      </c>
      <c r="S50" s="544"/>
      <c r="T50" s="543">
        <f ca="1">IF(OR(LEFT($Q$7,1)="高",LEFT($Q$7,1)="特"),統計1!BT50,統計1!BT49)</f>
        <v>0</v>
      </c>
      <c r="U50" s="544"/>
      <c r="V50" s="543">
        <f ca="1">IF(OR(LEFT($Q$7,1)="高",LEFT($Q$7,1)="特"),統計1!BV50,統計1!BV49)</f>
        <v>0</v>
      </c>
      <c r="W50" s="544"/>
      <c r="X50" s="543">
        <f ca="1">IF(OR(LEFT($Q$7,1)="高",LEFT($Q$7,1)="特"),統計1!BX50,統計1!BX49)</f>
        <v>0</v>
      </c>
      <c r="Y50" s="544"/>
      <c r="Z50" s="214">
        <f ca="1">統計1!BZ49</f>
        <v>0</v>
      </c>
      <c r="AA50" s="119"/>
      <c r="AB50" s="121" t="s">
        <v>20</v>
      </c>
      <c r="AC50" s="543">
        <f ca="1">IF(OR(LEFT($Q$7,1)="高",LEFT($Q$7,1)="特"),統計1!CC50,統計1!CC49)</f>
        <v>0</v>
      </c>
      <c r="AD50" s="544"/>
      <c r="AE50" s="543">
        <f ca="1">IF(OR(LEFT($Q$7,1)="高",LEFT($Q$7,1)="特"),統計1!CE50,統計1!CE49)</f>
        <v>0</v>
      </c>
      <c r="AF50" s="544"/>
      <c r="AG50" s="543">
        <f ca="1">IF(OR(LEFT($Q$7,1)="高",LEFT($Q$7,1)="特"),統計1!CG50,統計1!CG49)</f>
        <v>0</v>
      </c>
      <c r="AH50" s="544"/>
      <c r="AI50" s="543">
        <f ca="1">IF(OR(LEFT($Q$7,1)="高",LEFT($Q$7,1)="特"),統計1!CI50,統計1!CI49)</f>
        <v>0</v>
      </c>
      <c r="AJ50" s="544"/>
      <c r="AK50" s="543">
        <f ca="1">IF(OR(LEFT($Q$7,1)="高",LEFT($Q$7,1)="特"),統計1!CK50,統計1!CK49)</f>
        <v>0</v>
      </c>
      <c r="AL50" s="544"/>
      <c r="AM50" s="214">
        <f ca="1">統計1!CM49</f>
        <v>0</v>
      </c>
      <c r="AZ50" s="536"/>
      <c r="BA50" s="536"/>
      <c r="BB50" s="536"/>
      <c r="BC50" s="536"/>
      <c r="BD50" s="536"/>
      <c r="BE50" s="536"/>
      <c r="BF50" s="536"/>
      <c r="BG50" s="536"/>
      <c r="BH50" s="536"/>
      <c r="BI50" s="536"/>
      <c r="BJ50" s="536"/>
      <c r="BK50" s="536"/>
      <c r="BL50" s="536"/>
    </row>
    <row r="51" spans="2:64" s="215" customFormat="1" ht="45.75" customHeight="1">
      <c r="B51" s="545" t="str">
        <f ca="1">IF(VLOOKUP(IF(ISERROR(FIND("小学",$Q$7 )),IF(ISERROR(FIND("中学",$Q$7 )),"高等","中学"),"小学"),上限指導員,2,0)&lt;M48,"上限超え","教科指導員上限")</f>
        <v>教科指導員上限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7"/>
      <c r="M51" s="87">
        <f>VLOOKUP(IF(ISERROR(FIND("小学",$Q$7 )),IF(ISERROR(FIND("中学",$Q$7 )),"高等","中学"),"小学"),上限指導員,2,0)</f>
        <v>21</v>
      </c>
      <c r="N51" s="23"/>
      <c r="O51" s="545" t="str">
        <f ca="1">IF(VLOOKUP(IF(ISERROR(FIND("小学",$Q$7 )),IF(ISERROR(FIND("中学",$Q$7 )),"高等","中学"),"小学"),上限指導員,2,0)&lt;Z48,"上限超え","教科指導員上限")</f>
        <v>教科指導員上限</v>
      </c>
      <c r="P51" s="546"/>
      <c r="Q51" s="546"/>
      <c r="R51" s="546"/>
      <c r="S51" s="546"/>
      <c r="T51" s="546"/>
      <c r="U51" s="546"/>
      <c r="V51" s="546"/>
      <c r="W51" s="546"/>
      <c r="X51" s="546"/>
      <c r="Y51" s="547"/>
      <c r="Z51" s="87">
        <f>VLOOKUP(IF(ISERROR(FIND("小学",$Q$7 )),IF(ISERROR(FIND("中学",$Q$7 )),"高等","中学"),"小学"),上限指導員,2,0)</f>
        <v>21</v>
      </c>
      <c r="AA51" s="23"/>
      <c r="AB51" s="545" t="str">
        <f ca="1">IF(VLOOKUP(IF(ISERROR(FIND("小学",$Q$7 )),IF(ISERROR(FIND("中学",$Q$7 )),"高等","中学"),"小学"),上限指導員,2,0)&lt;AM48,"上限超え","教科指導員上限")</f>
        <v>教科指導員上限</v>
      </c>
      <c r="AC51" s="546"/>
      <c r="AD51" s="546"/>
      <c r="AE51" s="546"/>
      <c r="AF51" s="546"/>
      <c r="AG51" s="546"/>
      <c r="AH51" s="546"/>
      <c r="AI51" s="546"/>
      <c r="AJ51" s="546"/>
      <c r="AK51" s="546"/>
      <c r="AL51" s="547"/>
      <c r="AM51" s="87">
        <f>VLOOKUP(IF(ISERROR(FIND("小学",$Q$7 )),IF(ISERROR(FIND("中学",$Q$7 )),"高等","中学"),"小学"),上限指導員,2,0)</f>
        <v>21</v>
      </c>
      <c r="AZ51" s="536"/>
      <c r="BA51" s="536"/>
      <c r="BB51" s="536"/>
      <c r="BC51" s="536"/>
      <c r="BD51" s="536"/>
      <c r="BE51" s="536"/>
      <c r="BF51" s="536"/>
      <c r="BG51" s="536"/>
      <c r="BH51" s="536"/>
      <c r="BI51" s="536"/>
      <c r="BJ51" s="536"/>
      <c r="BK51" s="536"/>
      <c r="BL51" s="536"/>
    </row>
    <row r="52" spans="2:64" ht="45.75" customHeight="1">
      <c r="B52" s="114"/>
      <c r="C52" s="114"/>
      <c r="D52" s="114"/>
      <c r="E52" s="114"/>
      <c r="F52" s="114"/>
      <c r="G52" s="114"/>
      <c r="H52" s="215"/>
      <c r="I52" s="215"/>
      <c r="J52" s="215"/>
      <c r="K52" s="215"/>
      <c r="L52" s="215"/>
      <c r="M52" s="115"/>
      <c r="N52" s="215"/>
      <c r="O52" s="114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AA52" s="215"/>
      <c r="AB52" s="114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</row>
    <row r="53" spans="2:64" ht="45.75" customHeight="1">
      <c r="B53" s="114"/>
      <c r="C53" s="114"/>
      <c r="D53" s="114"/>
      <c r="E53" s="114"/>
      <c r="F53" s="114"/>
      <c r="G53" s="114"/>
      <c r="H53" s="215"/>
      <c r="I53" s="215"/>
      <c r="J53" s="215"/>
      <c r="K53" s="215"/>
      <c r="L53" s="215"/>
      <c r="M53" s="115"/>
      <c r="N53" s="215"/>
      <c r="O53" s="114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AA53" s="215"/>
      <c r="AB53" s="114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</row>
  </sheetData>
  <sheetProtection algorithmName="SHA-512" hashValue="4gdd2YVrDfVmFsF5lVoePC9OkkMS+mqRMo2fyvA3D+ulggyliquiIdzN4lhIFBSwhafVhBhs+RgZJWrVpDdwmg==" saltValue="Nkz1NQ/4UwpH4oAPjaelyA==" spinCount="100000" sheet="1" formatCells="0" formatColumns="0" formatRows="0"/>
  <sortState columnSort="1" ref="C1:L41">
    <sortCondition ref="C2:L2"/>
  </sortState>
  <mergeCells count="188">
    <mergeCell ref="M25:M30"/>
    <mergeCell ref="Z25:Z30"/>
    <mergeCell ref="AM25:AM30"/>
    <mergeCell ref="AP24:AQ24"/>
    <mergeCell ref="AR24:AS24"/>
    <mergeCell ref="AT24:AU24"/>
    <mergeCell ref="X33:Y33"/>
    <mergeCell ref="AK34:AL34"/>
    <mergeCell ref="V34:W34"/>
    <mergeCell ref="V24:W24"/>
    <mergeCell ref="BA10:BD10"/>
    <mergeCell ref="BF10:BK10"/>
    <mergeCell ref="BA23:BD23"/>
    <mergeCell ref="BF23:BK23"/>
    <mergeCell ref="AE23:AF23"/>
    <mergeCell ref="AO10:AR10"/>
    <mergeCell ref="AT10:AY10"/>
    <mergeCell ref="BA21:BK21"/>
    <mergeCell ref="AE39:AF39"/>
    <mergeCell ref="AV24:AW24"/>
    <mergeCell ref="AX24:AY24"/>
    <mergeCell ref="AR11:AS11"/>
    <mergeCell ref="AT11:AU11"/>
    <mergeCell ref="AV11:AW11"/>
    <mergeCell ref="AX11:AY11"/>
    <mergeCell ref="AP11:AQ11"/>
    <mergeCell ref="AB23:AD23"/>
    <mergeCell ref="AP33:AQ36"/>
    <mergeCell ref="AR33:AS36"/>
    <mergeCell ref="AT33:AU36"/>
    <mergeCell ref="AV33:AW36"/>
    <mergeCell ref="AE11:AF11"/>
    <mergeCell ref="AG11:AH11"/>
    <mergeCell ref="AO37:AY38"/>
    <mergeCell ref="AO20:AY21"/>
    <mergeCell ref="AO33:AO36"/>
    <mergeCell ref="AX33:AY36"/>
    <mergeCell ref="AM41:AM46"/>
    <mergeCell ref="AI11:AJ11"/>
    <mergeCell ref="AK11:AL11"/>
    <mergeCell ref="AB35:AL35"/>
    <mergeCell ref="AB21:AL21"/>
    <mergeCell ref="AC24:AD24"/>
    <mergeCell ref="AE24:AF24"/>
    <mergeCell ref="AG24:AH24"/>
    <mergeCell ref="AI24:AJ24"/>
    <mergeCell ref="AK24:AL24"/>
    <mergeCell ref="AC33:AD33"/>
    <mergeCell ref="AE33:AF33"/>
    <mergeCell ref="AG33:AH33"/>
    <mergeCell ref="AI33:AJ33"/>
    <mergeCell ref="AK33:AL33"/>
    <mergeCell ref="AC34:AD34"/>
    <mergeCell ref="AE34:AF34"/>
    <mergeCell ref="AG34:AH34"/>
    <mergeCell ref="AI34:AJ34"/>
    <mergeCell ref="AC20:AD20"/>
    <mergeCell ref="AE20:AF20"/>
    <mergeCell ref="AG20:AH20"/>
    <mergeCell ref="AI20:AJ20"/>
    <mergeCell ref="AK20:AL20"/>
    <mergeCell ref="AC11:AD11"/>
    <mergeCell ref="C24:D24"/>
    <mergeCell ref="E24:F24"/>
    <mergeCell ref="G24:H24"/>
    <mergeCell ref="I24:J24"/>
    <mergeCell ref="K24:L24"/>
    <mergeCell ref="T24:U24"/>
    <mergeCell ref="X24:Y24"/>
    <mergeCell ref="P24:Q24"/>
    <mergeCell ref="R24:S24"/>
    <mergeCell ref="O21:Y21"/>
    <mergeCell ref="P20:Q20"/>
    <mergeCell ref="X11:Y11"/>
    <mergeCell ref="E20:F20"/>
    <mergeCell ref="B21:L21"/>
    <mergeCell ref="B23:D23"/>
    <mergeCell ref="O23:Q23"/>
    <mergeCell ref="E23:F23"/>
    <mergeCell ref="R23:S23"/>
    <mergeCell ref="P11:Q11"/>
    <mergeCell ref="R11:S11"/>
    <mergeCell ref="T11:U11"/>
    <mergeCell ref="V11:W11"/>
    <mergeCell ref="X20:Y20"/>
    <mergeCell ref="R20:S20"/>
    <mergeCell ref="T20:U20"/>
    <mergeCell ref="V20:W20"/>
    <mergeCell ref="X34:Y34"/>
    <mergeCell ref="O35:Y35"/>
    <mergeCell ref="B35:L35"/>
    <mergeCell ref="P34:Q34"/>
    <mergeCell ref="R34:S34"/>
    <mergeCell ref="T34:U34"/>
    <mergeCell ref="C34:D34"/>
    <mergeCell ref="E34:F34"/>
    <mergeCell ref="G34:H34"/>
    <mergeCell ref="I34:J34"/>
    <mergeCell ref="K34:L34"/>
    <mergeCell ref="C20:D20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C8:E8"/>
    <mergeCell ref="G20:H20"/>
    <mergeCell ref="I20:J20"/>
    <mergeCell ref="K20:L20"/>
    <mergeCell ref="C11:D11"/>
    <mergeCell ref="E11:F11"/>
    <mergeCell ref="G11:H11"/>
    <mergeCell ref="I11:J11"/>
    <mergeCell ref="K11:L11"/>
    <mergeCell ref="AK40:AL40"/>
    <mergeCell ref="P40:Q40"/>
    <mergeCell ref="R40:S40"/>
    <mergeCell ref="T40:U40"/>
    <mergeCell ref="V40:W40"/>
    <mergeCell ref="X40:Y40"/>
    <mergeCell ref="C40:D40"/>
    <mergeCell ref="E40:F40"/>
    <mergeCell ref="G40:H40"/>
    <mergeCell ref="I40:J40"/>
    <mergeCell ref="K40:L40"/>
    <mergeCell ref="B39:D39"/>
    <mergeCell ref="O39:Q39"/>
    <mergeCell ref="AB39:AD39"/>
    <mergeCell ref="E39:F39"/>
    <mergeCell ref="R39:S39"/>
    <mergeCell ref="G39:L39"/>
    <mergeCell ref="T39:Y39"/>
    <mergeCell ref="AG39:AL39"/>
    <mergeCell ref="C49:D49"/>
    <mergeCell ref="E49:F49"/>
    <mergeCell ref="G49:H49"/>
    <mergeCell ref="I49:J49"/>
    <mergeCell ref="K49:L49"/>
    <mergeCell ref="AC40:AD40"/>
    <mergeCell ref="AE40:AF40"/>
    <mergeCell ref="AG40:AH40"/>
    <mergeCell ref="AI40:AJ40"/>
    <mergeCell ref="AC49:AD49"/>
    <mergeCell ref="AE49:AF49"/>
    <mergeCell ref="AG49:AH49"/>
    <mergeCell ref="AI49:AJ49"/>
    <mergeCell ref="M41:M46"/>
    <mergeCell ref="Z41:Z46"/>
    <mergeCell ref="AK49:AL49"/>
    <mergeCell ref="P49:Q49"/>
    <mergeCell ref="R49:S49"/>
    <mergeCell ref="T49:U49"/>
    <mergeCell ref="V49:W49"/>
    <mergeCell ref="X49:Y49"/>
    <mergeCell ref="B51:L51"/>
    <mergeCell ref="O51:Y51"/>
    <mergeCell ref="AB51:AL51"/>
    <mergeCell ref="AC50:AD50"/>
    <mergeCell ref="AE50:AF50"/>
    <mergeCell ref="AG50:AH50"/>
    <mergeCell ref="AI50:AJ50"/>
    <mergeCell ref="AK50:AL50"/>
    <mergeCell ref="P50:Q50"/>
    <mergeCell ref="R50:S50"/>
    <mergeCell ref="T50:U50"/>
    <mergeCell ref="V50:W50"/>
    <mergeCell ref="X50:Y50"/>
    <mergeCell ref="C50:D50"/>
    <mergeCell ref="E50:F50"/>
    <mergeCell ref="G50:H50"/>
    <mergeCell ref="I50:J50"/>
    <mergeCell ref="K50:L50"/>
    <mergeCell ref="AZ39:BL51"/>
    <mergeCell ref="BA34:BK34"/>
    <mergeCell ref="BB11:BC11"/>
    <mergeCell ref="BD11:BE11"/>
    <mergeCell ref="BF11:BG11"/>
    <mergeCell ref="BH11:BI11"/>
    <mergeCell ref="BJ11:BK11"/>
    <mergeCell ref="BB24:BC24"/>
    <mergeCell ref="BD24:BE24"/>
    <mergeCell ref="BF24:BG24"/>
    <mergeCell ref="BH24:BI24"/>
    <mergeCell ref="BJ24:BK24"/>
  </mergeCells>
  <phoneticPr fontId="1"/>
  <conditionalFormatting sqref="P12:Y19">
    <cfRule type="expression" dxfId="84" priority="30">
      <formula>COUNTIF(研修時数,P12)&gt;0</formula>
    </cfRule>
    <cfRule type="expression" dxfId="83" priority="174">
      <formula>$O$11&gt;0</formula>
    </cfRule>
  </conditionalFormatting>
  <conditionalFormatting sqref="AP25:AY32">
    <cfRule type="expression" dxfId="82" priority="169">
      <formula>$AO$24&gt;0</formula>
    </cfRule>
  </conditionalFormatting>
  <conditionalFormatting sqref="AC12:AL19">
    <cfRule type="expression" dxfId="81" priority="28">
      <formula>COUNTIF(研修時数,AC12)&gt;0</formula>
    </cfRule>
    <cfRule type="expression" dxfId="80" priority="163">
      <formula>$AB$11&gt;0</formula>
    </cfRule>
  </conditionalFormatting>
  <conditionalFormatting sqref="C12:L19">
    <cfRule type="expression" dxfId="79" priority="32">
      <formula>COUNTIF(研修時数,C12)&gt;0</formula>
    </cfRule>
    <cfRule type="expression" dxfId="78" priority="133">
      <formula>$B$11&gt;0</formula>
    </cfRule>
  </conditionalFormatting>
  <conditionalFormatting sqref="B35:L35">
    <cfRule type="expression" dxfId="77" priority="79">
      <formula>M32&gt;M35</formula>
    </cfRule>
  </conditionalFormatting>
  <conditionalFormatting sqref="B51:L51 O51:Y51">
    <cfRule type="expression" dxfId="76" priority="72">
      <formula>M48&gt;M51</formula>
    </cfRule>
  </conditionalFormatting>
  <conditionalFormatting sqref="B21:L21">
    <cfRule type="expression" dxfId="75" priority="53">
      <formula>M20&gt;M21</formula>
    </cfRule>
  </conditionalFormatting>
  <conditionalFormatting sqref="AM20 Z20 M20">
    <cfRule type="expression" dxfId="74" priority="52">
      <formula>M20&gt;M21</formula>
    </cfRule>
  </conditionalFormatting>
  <conditionalFormatting sqref="AM32 Z32 M32 AM48 Z48 M48">
    <cfRule type="expression" dxfId="73" priority="51">
      <formula>M32&gt;M35</formula>
    </cfRule>
  </conditionalFormatting>
  <conditionalFormatting sqref="C20:AM20">
    <cfRule type="expression" dxfId="72" priority="49">
      <formula>MOD(C$20,1)=0</formula>
    </cfRule>
  </conditionalFormatting>
  <conditionalFormatting sqref="AM32 Z32 M32 C33:M34 P33:Z34 AC33:AM34">
    <cfRule type="expression" dxfId="71" priority="48">
      <formula>MOD(C32,1)=0</formula>
    </cfRule>
  </conditionalFormatting>
  <conditionalFormatting sqref="C49:M49 P49:Z49 AC49:AM49 AM48 Z48 M48">
    <cfRule type="expression" dxfId="70" priority="47">
      <formula>MOD(C48,1)=0</formula>
    </cfRule>
  </conditionalFormatting>
  <conditionalFormatting sqref="BB12:BK20">
    <cfRule type="expression" dxfId="69" priority="42">
      <formula>$AO$11&gt;0</formula>
    </cfRule>
  </conditionalFormatting>
  <conditionalFormatting sqref="BB25:BK33">
    <cfRule type="expression" dxfId="68" priority="41">
      <formula>$AO$11&gt;0</formula>
    </cfRule>
  </conditionalFormatting>
  <conditionalFormatting sqref="C50:L50">
    <cfRule type="expression" dxfId="67" priority="38">
      <formula>MOD(C50,1)=0</formula>
    </cfRule>
  </conditionalFormatting>
  <conditionalFormatting sqref="P50:Y50">
    <cfRule type="expression" dxfId="66" priority="37">
      <formula>MOD(P50,1)=0</formula>
    </cfRule>
  </conditionalFormatting>
  <conditionalFormatting sqref="AC50:AL50">
    <cfRule type="expression" dxfId="65" priority="36">
      <formula>MOD(AC50,1)=0</formula>
    </cfRule>
  </conditionalFormatting>
  <conditionalFormatting sqref="M50">
    <cfRule type="expression" dxfId="64" priority="35">
      <formula>MOD(M50,1)=0</formula>
    </cfRule>
  </conditionalFormatting>
  <conditionalFormatting sqref="Z50">
    <cfRule type="expression" dxfId="63" priority="34">
      <formula>MOD(Z50,1)=0</formula>
    </cfRule>
  </conditionalFormatting>
  <conditionalFormatting sqref="AM50">
    <cfRule type="expression" dxfId="62" priority="33">
      <formula>MOD(AM50,1)=0</formula>
    </cfRule>
  </conditionalFormatting>
  <conditionalFormatting sqref="D12:D19 F12:F19 H12:H19 J12:J19 L12:L19">
    <cfRule type="expression" dxfId="61" priority="31">
      <formula>AND(COUNTIF(研修時数,C12)&gt;0,D12="")</formula>
    </cfRule>
  </conditionalFormatting>
  <conditionalFormatting sqref="Q12:Q19 S12:S19 U12:U19 W12:W19 Y12:Y19">
    <cfRule type="expression" dxfId="60" priority="29">
      <formula>AND(COUNTIF(研修時数,P12)&gt;0,Q12="")</formula>
    </cfRule>
  </conditionalFormatting>
  <conditionalFormatting sqref="AD12:AD19 AF12:AF19 AH12:AH19 AJ12:AJ19 AL12:AL19">
    <cfRule type="expression" dxfId="59" priority="27">
      <formula>AND(COUNTIF(研修時数,AC12)&gt;0,AD12="")</formula>
    </cfRule>
  </conditionalFormatting>
  <conditionalFormatting sqref="AP12:AY19">
    <cfRule type="expression" dxfId="58" priority="25">
      <formula>COUNTIF(研修時数,AP12)&gt;0</formula>
    </cfRule>
    <cfRule type="expression" dxfId="57" priority="26">
      <formula>$AO$11&gt;0</formula>
    </cfRule>
  </conditionalFormatting>
  <conditionalFormatting sqref="AQ12:AQ19 AS12:AS19 AU12:AU19 AW12:AW19 AY12:AY19">
    <cfRule type="expression" dxfId="56" priority="24">
      <formula>AND(COUNTIF(研修時数,AP12)&gt;0,AQ12="")</formula>
    </cfRule>
  </conditionalFormatting>
  <conditionalFormatting sqref="C25:L32">
    <cfRule type="expression" dxfId="55" priority="22">
      <formula>COUNTIF(研修時数,C25)&gt;0</formula>
    </cfRule>
    <cfRule type="expression" dxfId="54" priority="23">
      <formula>$B$24&gt;0</formula>
    </cfRule>
  </conditionalFormatting>
  <conditionalFormatting sqref="D25:D32 F25:F32 H25:H32 J25:J32 L25:L32">
    <cfRule type="expression" dxfId="53" priority="21">
      <formula>AND(COUNTIF(研修時数,C25)&gt;0,D25="")</formula>
    </cfRule>
  </conditionalFormatting>
  <conditionalFormatting sqref="P25:Y32">
    <cfRule type="expression" dxfId="52" priority="19">
      <formula>COUNTIF(研修時数,P25)&gt;0</formula>
    </cfRule>
    <cfRule type="expression" dxfId="51" priority="20">
      <formula>$O$24&gt;0</formula>
    </cfRule>
  </conditionalFormatting>
  <conditionalFormatting sqref="Q25:Q32 S25:S32 U25:U32 W25:W32 Y25:Y32">
    <cfRule type="expression" dxfId="50" priority="18">
      <formula>AND(COUNTIF(研修時数,P25)&gt;0,Q25="")</formula>
    </cfRule>
  </conditionalFormatting>
  <conditionalFormatting sqref="AC25:AL32">
    <cfRule type="expression" dxfId="49" priority="16">
      <formula>COUNTIF(研修時数,AC25)&gt;0</formula>
    </cfRule>
    <cfRule type="expression" dxfId="48" priority="17">
      <formula>$AB$24&gt;0</formula>
    </cfRule>
  </conditionalFormatting>
  <conditionalFormatting sqref="AD25:AD32 AF25:AF32 AH25:AH32 AJ25:AJ32 AL25:AL32">
    <cfRule type="expression" dxfId="47" priority="15">
      <formula>AND(COUNTIF(研修時数,AC25)&gt;0,AD25="")</formula>
    </cfRule>
  </conditionalFormatting>
  <conditionalFormatting sqref="C41:L48">
    <cfRule type="expression" dxfId="46" priority="13">
      <formula>COUNTIF(研修時数,C41)&gt;0</formula>
    </cfRule>
    <cfRule type="expression" dxfId="45" priority="14">
      <formula>$B$40&gt;0</formula>
    </cfRule>
  </conditionalFormatting>
  <conditionalFormatting sqref="D41:D48 F41:F48 H41:H48 J41:J48 L41:L48">
    <cfRule type="expression" dxfId="44" priority="12">
      <formula>AND(COUNTIF(研修時数,C41)&gt;0,D41="")</formula>
    </cfRule>
  </conditionalFormatting>
  <conditionalFormatting sqref="P41:Y48">
    <cfRule type="expression" dxfId="43" priority="10">
      <formula>COUNTIF(研修時数,P41)&gt;0</formula>
    </cfRule>
    <cfRule type="expression" dxfId="42" priority="11">
      <formula>$O$40&gt;0</formula>
    </cfRule>
  </conditionalFormatting>
  <conditionalFormatting sqref="Q41:Q48 S41:S48 U41:U48 W41:W48 Y41:Y48">
    <cfRule type="expression" dxfId="41" priority="9">
      <formula>AND(COUNTIF(研修時数,P41)&gt;0,Q41="")</formula>
    </cfRule>
  </conditionalFormatting>
  <conditionalFormatting sqref="AC41:AL48">
    <cfRule type="expression" dxfId="40" priority="7">
      <formula>COUNTIF(研修時数,AC41)&gt;0</formula>
    </cfRule>
    <cfRule type="expression" dxfId="39" priority="8">
      <formula>$AB$40&gt;0</formula>
    </cfRule>
  </conditionalFormatting>
  <conditionalFormatting sqref="AD41:AD48 AF41:AF48 AH41:AH48 AJ41:AJ48 AL41:AL48">
    <cfRule type="expression" dxfId="38" priority="6">
      <formula>AND(COUNTIF(研修時数,AC41)&gt;0,AD41="")</formula>
    </cfRule>
  </conditionalFormatting>
  <conditionalFormatting sqref="O21:Y21">
    <cfRule type="expression" dxfId="37" priority="5">
      <formula>Z20&gt;Z21</formula>
    </cfRule>
  </conditionalFormatting>
  <conditionalFormatting sqref="AB21:AL21">
    <cfRule type="expression" dxfId="36" priority="4">
      <formula>AM20&gt;AM21</formula>
    </cfRule>
  </conditionalFormatting>
  <conditionalFormatting sqref="O35:Y35">
    <cfRule type="expression" dxfId="35" priority="3">
      <formula>Z32&gt;Z35</formula>
    </cfRule>
  </conditionalFormatting>
  <conditionalFormatting sqref="AB35:AL35">
    <cfRule type="expression" dxfId="34" priority="2">
      <formula>AM32&gt;AM35</formula>
    </cfRule>
  </conditionalFormatting>
  <conditionalFormatting sqref="AB51:AL51">
    <cfRule type="expression" dxfId="33" priority="1">
      <formula>AM48&gt;AM51</formula>
    </cfRule>
  </conditionalFormatting>
  <dataValidations count="2">
    <dataValidation type="list" allowBlank="1" showInputMessage="1" showErrorMessage="1" sqref="C8">
      <formula1>"40,45,50"</formula1>
    </dataValidation>
    <dataValidation type="custom" imeMode="on" showInputMessage="1" showErrorMessage="1" error="入力は2文字以内です。" promptTitle="何もないときは「 ・ 」を入力してください。" prompt="　" sqref="C12:L19 BB12:BK20 P25:Y32 AC25:AL32 AP25:AY32 BB25:BK33 C41:L48 P41:Y48 AC41:AL48 C25:L32 P12:Y19 AC12:AL19 AP12:AY19">
      <formula1>LEN(C12)&lt;=2</formula1>
    </dataValidation>
  </dataValidations>
  <pageMargins left="1.1811023622047245" right="0.78740157480314965" top="0.78740157480314965" bottom="0.78740157480314965" header="0.31496062992125984" footer="0.31496062992125984"/>
  <pageSetup paperSize="9" scale="7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7255BCE4-4A5E-4DD1-9C3E-D5BA5BBD70BD}">
            <xm:f>COUNTIF(体制表!$B$5,"*拠点*")</xm:f>
            <x14:dxf>
              <numFmt numFmtId="179" formatCode=";;;"/>
              <border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M24:M30 Z24:Z30 AM24:AM30 M40:M46 Z40:Z46 AM40:AM46</xm:sqref>
        </x14:conditionalFormatting>
        <x14:conditionalFormatting xmlns:xm="http://schemas.microsoft.com/office/excel/2006/main">
          <x14:cfRule type="expression" priority="45" id="{58616D1E-0471-4F98-9B8F-614A423A821E}">
            <xm:f>COUNTIF(体制表!$B$5,"*拠点*")</xm:f>
            <x14:dxf>
              <border>
                <bottom/>
                <vertical/>
                <horizontal/>
              </border>
            </x14:dxf>
          </x14:cfRule>
          <xm:sqref>M24 Z24 AM24 AM40 Z40 M40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CM51"/>
  <sheetViews>
    <sheetView topLeftCell="A37" workbookViewId="0"/>
  </sheetViews>
  <sheetFormatPr defaultColWidth="3.5" defaultRowHeight="45.75" customHeight="1"/>
  <cols>
    <col min="1" max="1" width="3.5" style="117"/>
    <col min="2" max="2" width="3.5" style="146"/>
    <col min="3" max="7" width="4.5" style="146" bestFit="1" customWidth="1"/>
    <col min="8" max="12" width="4.5" style="117" bestFit="1" customWidth="1"/>
    <col min="13" max="13" width="3.5" style="161"/>
    <col min="14" max="14" width="3.5" style="117"/>
    <col min="15" max="15" width="3.5" style="146"/>
    <col min="16" max="25" width="4.5" style="117" bestFit="1" customWidth="1"/>
    <col min="26" max="26" width="3.5" style="319"/>
    <col min="27" max="27" width="3.5" style="117"/>
    <col min="28" max="28" width="3.5" style="146"/>
    <col min="29" max="38" width="4.5" style="117" bestFit="1" customWidth="1"/>
    <col min="39" max="39" width="3.5" style="319"/>
    <col min="40" max="40" width="3.5" style="117"/>
    <col min="41" max="41" width="6.5" style="117" bestFit="1" customWidth="1"/>
    <col min="42" max="54" width="3.5" style="117"/>
    <col min="55" max="64" width="5.5" style="117" bestFit="1" customWidth="1"/>
    <col min="65" max="65" width="4.5" style="117" bestFit="1" customWidth="1"/>
    <col min="66" max="67" width="3.5" style="117"/>
    <col min="68" max="77" width="5.5" style="117" bestFit="1" customWidth="1"/>
    <col min="78" max="78" width="4.5" style="117" bestFit="1" customWidth="1"/>
    <col min="79" max="80" width="3.5" style="117"/>
    <col min="81" max="90" width="5.5" style="117" bestFit="1" customWidth="1"/>
    <col min="91" max="91" width="4.5" style="117" bestFit="1" customWidth="1"/>
    <col min="92" max="16384" width="3.5" style="117"/>
  </cols>
  <sheetData>
    <row r="1" spans="1:52" ht="16.5" customHeight="1">
      <c r="D1" s="117"/>
      <c r="F1" s="117"/>
      <c r="I1" s="146"/>
      <c r="K1" s="146"/>
      <c r="AP1" s="163"/>
      <c r="AQ1" s="163"/>
      <c r="AR1" s="163"/>
      <c r="AS1" s="163"/>
      <c r="AT1" s="163"/>
    </row>
    <row r="2" spans="1:52" ht="16.5" customHeight="1">
      <c r="D2" s="117"/>
      <c r="F2" s="117"/>
      <c r="I2" s="146"/>
      <c r="K2" s="146"/>
      <c r="AP2" s="163"/>
      <c r="AQ2" s="163"/>
      <c r="AR2" s="163"/>
      <c r="AS2" s="163"/>
      <c r="AT2" s="163"/>
    </row>
    <row r="3" spans="1:52" ht="6" customHeight="1">
      <c r="D3" s="117"/>
      <c r="F3" s="117"/>
      <c r="I3" s="146"/>
      <c r="K3" s="146"/>
      <c r="AP3" s="320"/>
      <c r="AQ3" s="320"/>
      <c r="AR3" s="320"/>
      <c r="AS3" s="320"/>
      <c r="AT3" s="320"/>
    </row>
    <row r="4" spans="1:52" ht="20.45" customHeight="1">
      <c r="B4" s="321" t="s">
        <v>203</v>
      </c>
      <c r="C4" s="321"/>
      <c r="D4" s="117"/>
      <c r="E4" s="321"/>
      <c r="F4" s="117"/>
      <c r="G4" s="321"/>
      <c r="I4" s="321"/>
      <c r="K4" s="321"/>
      <c r="M4" s="322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2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2"/>
      <c r="AN4" s="321"/>
      <c r="AO4" s="321"/>
      <c r="AP4" s="321"/>
      <c r="AQ4" s="321"/>
      <c r="AR4" s="321"/>
      <c r="AS4" s="321"/>
      <c r="AT4" s="321"/>
      <c r="AU4" s="323"/>
      <c r="AX4" s="321"/>
      <c r="AY4" s="321"/>
    </row>
    <row r="5" spans="1:52" ht="10.15" customHeight="1">
      <c r="D5" s="117"/>
      <c r="F5" s="117"/>
      <c r="I5" s="146"/>
      <c r="K5" s="146"/>
    </row>
    <row r="6" spans="1:52" ht="22.5" customHeight="1">
      <c r="B6" s="174"/>
      <c r="C6" s="174"/>
      <c r="D6" s="324"/>
      <c r="E6" s="174"/>
      <c r="F6" s="324"/>
      <c r="G6" s="174"/>
      <c r="H6" s="324"/>
      <c r="I6" s="174"/>
      <c r="K6" s="174"/>
      <c r="M6" s="180"/>
      <c r="N6" s="174"/>
      <c r="O6" s="174"/>
      <c r="P6" s="174"/>
      <c r="Q6" s="174"/>
      <c r="R6" s="174"/>
      <c r="S6" s="174"/>
      <c r="AB6" s="174"/>
      <c r="AC6" s="174"/>
      <c r="AD6" s="174"/>
      <c r="AE6" s="174"/>
      <c r="AF6" s="174"/>
      <c r="AG6" s="234"/>
      <c r="AH6" s="234"/>
      <c r="AI6" s="234"/>
      <c r="AJ6" s="234"/>
      <c r="AK6" s="234"/>
      <c r="AL6" s="234"/>
      <c r="AM6" s="325"/>
      <c r="AN6" s="234"/>
      <c r="AO6" s="234"/>
      <c r="AP6" s="234"/>
      <c r="AQ6" s="234"/>
      <c r="AR6" s="234"/>
      <c r="AS6" s="234"/>
      <c r="AT6" s="234"/>
      <c r="AU6" s="326"/>
      <c r="AV6" s="327"/>
      <c r="AW6" s="327"/>
      <c r="AX6" s="327"/>
      <c r="AY6" s="327"/>
      <c r="AZ6" s="327"/>
    </row>
    <row r="7" spans="1:52" ht="22.5" customHeight="1">
      <c r="A7" s="234"/>
      <c r="B7" s="328"/>
      <c r="C7" s="328"/>
      <c r="D7" s="234"/>
      <c r="E7" s="328"/>
      <c r="F7" s="234"/>
      <c r="G7" s="328"/>
      <c r="H7" s="234"/>
      <c r="I7" s="328"/>
      <c r="J7" s="234"/>
      <c r="K7" s="329"/>
      <c r="M7" s="330"/>
      <c r="N7" s="331"/>
      <c r="O7" s="331"/>
      <c r="P7" s="331"/>
      <c r="Q7" s="331"/>
      <c r="R7" s="331"/>
      <c r="AG7" s="234"/>
      <c r="AH7" s="234"/>
      <c r="AI7" s="234"/>
      <c r="AJ7" s="325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332"/>
    </row>
    <row r="8" spans="1:52" ht="22.5" customHeight="1">
      <c r="A8" s="234"/>
      <c r="B8" s="329"/>
      <c r="C8" s="589"/>
      <c r="D8" s="589"/>
      <c r="E8" s="589"/>
      <c r="F8" s="234"/>
      <c r="G8" s="326"/>
      <c r="H8" s="234"/>
      <c r="I8" s="234"/>
      <c r="J8" s="234"/>
      <c r="K8" s="234"/>
      <c r="N8" s="155"/>
      <c r="P8" s="146"/>
      <c r="Q8" s="333"/>
      <c r="R8" s="331"/>
      <c r="AG8" s="234"/>
      <c r="AH8" s="234"/>
      <c r="AI8" s="234"/>
      <c r="AJ8" s="325"/>
      <c r="AK8" s="234"/>
      <c r="AL8" s="234"/>
      <c r="AM8" s="334"/>
      <c r="AN8" s="234"/>
      <c r="AO8" s="234"/>
      <c r="AP8" s="234"/>
      <c r="AQ8" s="234"/>
      <c r="AR8" s="234"/>
      <c r="AS8" s="234"/>
      <c r="AT8" s="334"/>
      <c r="AU8" s="334"/>
      <c r="AV8" s="334"/>
      <c r="AW8" s="334"/>
      <c r="AX8" s="334"/>
      <c r="AY8" s="334"/>
      <c r="AZ8" s="234"/>
    </row>
    <row r="9" spans="1:52" ht="22.5" customHeight="1">
      <c r="A9" s="234"/>
      <c r="B9" s="329"/>
      <c r="C9" s="326"/>
      <c r="D9" s="234"/>
      <c r="E9" s="335"/>
      <c r="F9" s="234"/>
      <c r="G9" s="335"/>
      <c r="H9" s="234"/>
      <c r="I9" s="335"/>
      <c r="J9" s="234"/>
      <c r="K9" s="335"/>
      <c r="M9" s="336"/>
      <c r="N9" s="253"/>
      <c r="O9" s="331"/>
      <c r="P9" s="253"/>
      <c r="Q9" s="253"/>
      <c r="R9" s="253"/>
      <c r="S9" s="155"/>
      <c r="T9" s="155"/>
      <c r="U9" s="155"/>
      <c r="V9" s="155"/>
      <c r="W9" s="155"/>
      <c r="X9" s="155"/>
      <c r="Y9" s="155"/>
      <c r="Z9" s="337"/>
      <c r="AA9" s="146"/>
      <c r="AB9" s="331"/>
      <c r="AC9" s="253"/>
      <c r="AD9" s="253"/>
      <c r="AE9" s="253"/>
      <c r="AF9" s="155"/>
      <c r="AG9" s="338"/>
      <c r="AH9" s="338"/>
      <c r="AI9" s="338"/>
      <c r="AJ9" s="338"/>
      <c r="AK9" s="338"/>
      <c r="AL9" s="338"/>
      <c r="AM9" s="339"/>
      <c r="AN9" s="326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</row>
    <row r="10" spans="1:52" ht="22.5" customHeight="1" thickBot="1">
      <c r="B10" s="340" t="s">
        <v>13</v>
      </c>
      <c r="C10" s="117"/>
      <c r="D10" s="341"/>
      <c r="F10" s="341"/>
      <c r="G10" s="147">
        <f>体制表!C10</f>
        <v>0</v>
      </c>
      <c r="H10" s="341"/>
      <c r="I10" s="147"/>
      <c r="K10" s="147"/>
      <c r="M10" s="319"/>
      <c r="O10" s="340" t="s">
        <v>13</v>
      </c>
      <c r="P10" s="340"/>
      <c r="Q10" s="342"/>
      <c r="R10" s="343">
        <f>体制表!C12</f>
        <v>0</v>
      </c>
      <c r="S10" s="343"/>
      <c r="T10" s="343"/>
      <c r="U10" s="147"/>
      <c r="V10" s="147"/>
      <c r="W10" s="147"/>
      <c r="X10" s="147"/>
      <c r="Y10" s="147"/>
      <c r="AB10" s="340" t="s">
        <v>13</v>
      </c>
      <c r="AC10" s="340"/>
      <c r="AD10" s="342"/>
      <c r="AE10" s="343">
        <f>体制表!L12</f>
        <v>0</v>
      </c>
      <c r="AF10" s="343"/>
      <c r="AG10" s="343"/>
      <c r="AH10" s="147"/>
      <c r="AI10" s="147"/>
      <c r="AJ10" s="147"/>
      <c r="AK10" s="147"/>
      <c r="AL10" s="147"/>
      <c r="AO10" s="234"/>
      <c r="AP10" s="234"/>
      <c r="AQ10" s="234"/>
      <c r="AR10" s="334"/>
      <c r="AS10" s="334"/>
      <c r="AT10" s="334"/>
      <c r="AU10" s="344"/>
      <c r="AV10" s="345"/>
      <c r="AW10" s="345"/>
      <c r="AX10" s="345"/>
      <c r="AY10" s="345"/>
      <c r="AZ10" s="341"/>
    </row>
    <row r="11" spans="1:52" ht="22.5" customHeight="1" thickBot="1">
      <c r="B11" s="346"/>
      <c r="C11" s="590" t="s">
        <v>11</v>
      </c>
      <c r="D11" s="591"/>
      <c r="E11" s="590" t="s">
        <v>106</v>
      </c>
      <c r="F11" s="591"/>
      <c r="G11" s="590" t="s">
        <v>107</v>
      </c>
      <c r="H11" s="591"/>
      <c r="I11" s="590" t="s">
        <v>108</v>
      </c>
      <c r="J11" s="591"/>
      <c r="K11" s="592" t="s">
        <v>85</v>
      </c>
      <c r="L11" s="591"/>
      <c r="M11" s="146"/>
      <c r="O11" s="346"/>
      <c r="P11" s="590" t="s">
        <v>11</v>
      </c>
      <c r="Q11" s="591"/>
      <c r="R11" s="590" t="s">
        <v>106</v>
      </c>
      <c r="S11" s="591"/>
      <c r="T11" s="590" t="s">
        <v>107</v>
      </c>
      <c r="U11" s="591"/>
      <c r="V11" s="590" t="s">
        <v>108</v>
      </c>
      <c r="W11" s="591"/>
      <c r="X11" s="592" t="s">
        <v>85</v>
      </c>
      <c r="Y11" s="591"/>
      <c r="Z11" s="146"/>
      <c r="AB11" s="346"/>
      <c r="AC11" s="590" t="s">
        <v>11</v>
      </c>
      <c r="AD11" s="591"/>
      <c r="AE11" s="590" t="s">
        <v>106</v>
      </c>
      <c r="AF11" s="591"/>
      <c r="AG11" s="590" t="s">
        <v>107</v>
      </c>
      <c r="AH11" s="591"/>
      <c r="AI11" s="590" t="s">
        <v>108</v>
      </c>
      <c r="AJ11" s="591"/>
      <c r="AK11" s="592" t="s">
        <v>85</v>
      </c>
      <c r="AL11" s="591"/>
      <c r="AM11" s="161"/>
      <c r="AO11" s="234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1"/>
    </row>
    <row r="12" spans="1:52" ht="22.5" customHeight="1">
      <c r="B12" s="348" t="s">
        <v>14</v>
      </c>
      <c r="C12" s="349">
        <f>IF(AND(COUNTIF(時数除外1,LEFT(週時程表!C12,1))=0,週時程表!D12=""),0,(COUNTIF(時数除外1,LEFT(週時程表!C12,1))+COUNTIF(時数除外1,LEFT(週時程表!D12,1)))*0.5)</f>
        <v>1</v>
      </c>
      <c r="D12" s="350"/>
      <c r="E12" s="349">
        <f>IF(AND(COUNTIF(時数除外1,LEFT(週時程表!E12,1))=0,週時程表!F12=""),0,(COUNTIF(時数除外1,LEFT(週時程表!E12,1))+COUNTIF(時数除外1,LEFT(週時程表!F12,1)))*0.5)</f>
        <v>1</v>
      </c>
      <c r="F12" s="350"/>
      <c r="G12" s="349">
        <f>IF(AND(COUNTIF(時数除外1,LEFT(週時程表!G12,1))=0,週時程表!H12=""),0,(COUNTIF(時数除外1,LEFT(週時程表!G12,1))+COUNTIF(時数除外1,LEFT(週時程表!H12,1)))*0.5)</f>
        <v>1</v>
      </c>
      <c r="H12" s="350"/>
      <c r="I12" s="349">
        <f>IF(AND(COUNTIF(時数除外1,LEFT(週時程表!I12,1))=0,週時程表!J12=""),0,(COUNTIF(時数除外1,LEFT(週時程表!I12,1))+COUNTIF(時数除外1,LEFT(週時程表!J12,1)))*0.5)</f>
        <v>1</v>
      </c>
      <c r="J12" s="350"/>
      <c r="K12" s="349">
        <f>IF(AND(COUNTIF(時数除外1,LEFT(週時程表!K12,1))=0,週時程表!L12=""),0,(COUNTIF(時数除外1,LEFT(週時程表!K12,1))+COUNTIF(時数除外1,LEFT(週時程表!L12,1)))*0.5)</f>
        <v>1</v>
      </c>
      <c r="L12" s="350"/>
      <c r="M12" s="351"/>
      <c r="N12" s="351"/>
      <c r="O12" s="352" t="s">
        <v>14</v>
      </c>
      <c r="P12" s="349">
        <f>IF(AND(COUNTIF(時数除外1,LEFT(週時程表!P12,1))=0,週時程表!Q12=""),0,(COUNTIF(時数除外1,LEFT(週時程表!P12,1))+COUNTIF(時数除外1,LEFT(週時程表!Q12,1)))*0.5)</f>
        <v>1</v>
      </c>
      <c r="Q12" s="350"/>
      <c r="R12" s="349">
        <f>IF(AND(COUNTIF(時数除外1,LEFT(週時程表!R12,1))=0,週時程表!S12=""),0,(COUNTIF(時数除外1,LEFT(週時程表!R12,1))+COUNTIF(時数除外1,LEFT(週時程表!S12,1)))*0.5)</f>
        <v>1</v>
      </c>
      <c r="S12" s="350"/>
      <c r="T12" s="349">
        <f>IF(AND(COUNTIF(時数除外1,LEFT(週時程表!T12,1))=0,週時程表!U12=""),0,(COUNTIF(時数除外1,LEFT(週時程表!T12,1))+COUNTIF(時数除外1,LEFT(週時程表!U12,1)))*0.5)</f>
        <v>1</v>
      </c>
      <c r="U12" s="350"/>
      <c r="V12" s="349">
        <f>IF(AND(COUNTIF(時数除外1,LEFT(週時程表!V12,1))=0,週時程表!W12=""),0,(COUNTIF(時数除外1,LEFT(週時程表!V12,1))+COUNTIF(時数除外1,LEFT(週時程表!W12,1)))*0.5)</f>
        <v>1</v>
      </c>
      <c r="W12" s="350"/>
      <c r="X12" s="349">
        <f>IF(AND(COUNTIF(時数除外1,LEFT(週時程表!X12,1))=0,週時程表!Y12=""),0,(COUNTIF(時数除外1,LEFT(週時程表!X12,1))+COUNTIF(時数除外1,LEFT(週時程表!Y12,1)))*0.5)</f>
        <v>1</v>
      </c>
      <c r="Y12" s="350"/>
      <c r="Z12" s="351"/>
      <c r="AA12" s="351"/>
      <c r="AB12" s="352" t="s">
        <v>14</v>
      </c>
      <c r="AC12" s="349">
        <f>IF(AND(COUNTIF(時数除外1,LEFT(週時程表!AC12,1))=0,週時程表!AD12=""),0,(COUNTIF(時数除外1,LEFT(週時程表!AC12,1))+COUNTIF(時数除外1,LEFT(週時程表!AD12,1)))*0.5)</f>
        <v>1</v>
      </c>
      <c r="AD12" s="350"/>
      <c r="AE12" s="349">
        <f>IF(AND(COUNTIF(時数除外1,LEFT(週時程表!AE12,1))=0,週時程表!AF12=""),0,(COUNTIF(時数除外1,LEFT(週時程表!AE12,1))+COUNTIF(時数除外1,LEFT(週時程表!AF12,1)))*0.5)</f>
        <v>1</v>
      </c>
      <c r="AF12" s="350"/>
      <c r="AG12" s="349">
        <f>IF(AND(COUNTIF(時数除外1,LEFT(週時程表!AG12,1))=0,週時程表!AH12=""),0,(COUNTIF(時数除外1,LEFT(週時程表!AG12,1))+COUNTIF(時数除外1,LEFT(週時程表!AH12,1)))*0.5)</f>
        <v>1</v>
      </c>
      <c r="AH12" s="350"/>
      <c r="AI12" s="349">
        <f>IF(AND(COUNTIF(時数除外1,LEFT(週時程表!AI12,1))=0,週時程表!AJ12=""),0,(COUNTIF(時数除外1,LEFT(週時程表!AI12,1))+COUNTIF(時数除外1,LEFT(週時程表!AJ12,1)))*0.5)</f>
        <v>1</v>
      </c>
      <c r="AJ12" s="350"/>
      <c r="AK12" s="349">
        <f>IF(AND(COUNTIF(時数除外1,LEFT(週時程表!AK12,1))=0,週時程表!AL12=""),0,(COUNTIF(時数除外1,LEFT(週時程表!AK12,1))+COUNTIF(時数除外1,LEFT(週時程表!AL12,1)))*0.5)</f>
        <v>1</v>
      </c>
      <c r="AL12" s="350"/>
      <c r="AM12" s="161"/>
      <c r="AO12" s="353"/>
      <c r="AP12" s="233"/>
      <c r="AQ12" s="326"/>
      <c r="AR12" s="233"/>
      <c r="AS12" s="233"/>
      <c r="AT12" s="233"/>
      <c r="AU12" s="233"/>
      <c r="AV12" s="233"/>
      <c r="AW12" s="233"/>
      <c r="AX12" s="233"/>
      <c r="AY12" s="233"/>
    </row>
    <row r="13" spans="1:52" ht="22.5" customHeight="1">
      <c r="B13" s="354" t="s">
        <v>15</v>
      </c>
      <c r="C13" s="355">
        <f>IF(AND(COUNTIF(時数除外1,LEFT(週時程表!C13,1))=0,週時程表!D13=""),0,(COUNTIF(時数除外1,LEFT(週時程表!C13,1))+COUNTIF(時数除外1,LEFT(週時程表!D13,1)))*0.5)</f>
        <v>1</v>
      </c>
      <c r="D13" s="350"/>
      <c r="E13" s="355">
        <f>IF(AND(COUNTIF(時数除外1,LEFT(週時程表!E13,1))=0,週時程表!F13=""),0,(COUNTIF(時数除外1,LEFT(週時程表!E13,1))+COUNTIF(時数除外1,LEFT(週時程表!F13,1)))*0.5)</f>
        <v>1</v>
      </c>
      <c r="F13" s="350"/>
      <c r="G13" s="355">
        <f>IF(AND(COUNTIF(時数除外1,LEFT(週時程表!G13,1))=0,週時程表!H13=""),0,(COUNTIF(時数除外1,LEFT(週時程表!G13,1))+COUNTIF(時数除外1,LEFT(週時程表!H13,1)))*0.5)</f>
        <v>1</v>
      </c>
      <c r="H13" s="350"/>
      <c r="I13" s="355">
        <f>IF(AND(COUNTIF(時数除外1,LEFT(週時程表!I13,1))=0,週時程表!J13=""),0,(COUNTIF(時数除外1,LEFT(週時程表!I13,1))+COUNTIF(時数除外1,LEFT(週時程表!J13,1)))*0.5)</f>
        <v>1</v>
      </c>
      <c r="J13" s="350"/>
      <c r="K13" s="355">
        <f>IF(AND(COUNTIF(時数除外1,LEFT(週時程表!K13,1))=0,週時程表!L13=""),0,(COUNTIF(時数除外1,LEFT(週時程表!K13,1))+COUNTIF(時数除外1,LEFT(週時程表!L13,1)))*0.5)</f>
        <v>1</v>
      </c>
      <c r="L13" s="350"/>
      <c r="M13" s="351"/>
      <c r="N13" s="351"/>
      <c r="O13" s="356" t="s">
        <v>15</v>
      </c>
      <c r="P13" s="355">
        <f>IF(AND(COUNTIF(時数除外1,LEFT(週時程表!P13,1))=0,週時程表!Q13=""),0,(COUNTIF(時数除外1,LEFT(週時程表!P13,1))+COUNTIF(時数除外1,LEFT(週時程表!Q13,1)))*0.5)</f>
        <v>1</v>
      </c>
      <c r="Q13" s="350"/>
      <c r="R13" s="355">
        <f>IF(AND(COUNTIF(時数除外1,LEFT(週時程表!R13,1))=0,週時程表!S13=""),0,(COUNTIF(時数除外1,LEFT(週時程表!R13,1))+COUNTIF(時数除外1,LEFT(週時程表!S13,1)))*0.5)</f>
        <v>1</v>
      </c>
      <c r="S13" s="350"/>
      <c r="T13" s="355">
        <f>IF(AND(COUNTIF(時数除外1,LEFT(週時程表!T13,1))=0,週時程表!U13=""),0,(COUNTIF(時数除外1,LEFT(週時程表!T13,1))+COUNTIF(時数除外1,LEFT(週時程表!U13,1)))*0.5)</f>
        <v>1</v>
      </c>
      <c r="U13" s="350"/>
      <c r="V13" s="355">
        <f>IF(AND(COUNTIF(時数除外1,LEFT(週時程表!V13,1))=0,週時程表!W13=""),0,(COUNTIF(時数除外1,LEFT(週時程表!V13,1))+COUNTIF(時数除外1,LEFT(週時程表!W13,1)))*0.5)</f>
        <v>1</v>
      </c>
      <c r="W13" s="350"/>
      <c r="X13" s="355">
        <f>IF(AND(COUNTIF(時数除外1,LEFT(週時程表!X13,1))=0,週時程表!Y13=""),0,(COUNTIF(時数除外1,LEFT(週時程表!X13,1))+COUNTIF(時数除外1,LEFT(週時程表!Y13,1)))*0.5)</f>
        <v>1</v>
      </c>
      <c r="Y13" s="350"/>
      <c r="Z13" s="351"/>
      <c r="AA13" s="351"/>
      <c r="AB13" s="356" t="s">
        <v>15</v>
      </c>
      <c r="AC13" s="355">
        <f>IF(AND(COUNTIF(時数除外1,LEFT(週時程表!AC13,1))=0,週時程表!AD13=""),0,(COUNTIF(時数除外1,LEFT(週時程表!AC13,1))+COUNTIF(時数除外1,LEFT(週時程表!AD13,1)))*0.5)</f>
        <v>1</v>
      </c>
      <c r="AD13" s="350"/>
      <c r="AE13" s="355">
        <f>IF(AND(COUNTIF(時数除外1,LEFT(週時程表!AE13,1))=0,週時程表!AF13=""),0,(COUNTIF(時数除外1,LEFT(週時程表!AE13,1))+COUNTIF(時数除外1,LEFT(週時程表!AF13,1)))*0.5)</f>
        <v>1</v>
      </c>
      <c r="AF13" s="350"/>
      <c r="AG13" s="355">
        <f>IF(AND(COUNTIF(時数除外1,LEFT(週時程表!AG13,1))=0,週時程表!AH13=""),0,(COUNTIF(時数除外1,LEFT(週時程表!AG13,1))+COUNTIF(時数除外1,LEFT(週時程表!AH13,1)))*0.5)</f>
        <v>1</v>
      </c>
      <c r="AH13" s="350"/>
      <c r="AI13" s="355">
        <f>IF(AND(COUNTIF(時数除外1,LEFT(週時程表!AI13,1))=0,週時程表!AJ13=""),0,(COUNTIF(時数除外1,LEFT(週時程表!AI13,1))+COUNTIF(時数除外1,LEFT(週時程表!AJ13,1)))*0.5)</f>
        <v>1</v>
      </c>
      <c r="AJ13" s="350"/>
      <c r="AK13" s="355">
        <f>IF(AND(COUNTIF(時数除外1,LEFT(週時程表!AK13,1))=0,週時程表!AL13=""),0,(COUNTIF(時数除外1,LEFT(週時程表!AK13,1))+COUNTIF(時数除外1,LEFT(週時程表!AL13,1)))*0.5)</f>
        <v>1</v>
      </c>
      <c r="AL13" s="350"/>
      <c r="AM13" s="161"/>
      <c r="AO13" s="353"/>
      <c r="AP13" s="233"/>
      <c r="AQ13" s="326"/>
      <c r="AR13" s="233"/>
      <c r="AS13" s="233"/>
      <c r="AT13" s="233"/>
      <c r="AU13" s="233"/>
      <c r="AV13" s="233"/>
      <c r="AW13" s="233"/>
      <c r="AX13" s="233"/>
      <c r="AY13" s="233"/>
    </row>
    <row r="14" spans="1:52" ht="22.5" customHeight="1">
      <c r="B14" s="354" t="s">
        <v>16</v>
      </c>
      <c r="C14" s="355">
        <f>IF(AND(COUNTIF(時数除外1,LEFT(週時程表!C14,1))=0,週時程表!D14=""),0,(COUNTIF(時数除外1,LEFT(週時程表!C14,1))+COUNTIF(時数除外1,LEFT(週時程表!D14,1)))*0.5)</f>
        <v>1</v>
      </c>
      <c r="D14" s="350"/>
      <c r="E14" s="355">
        <f>IF(AND(COUNTIF(時数除外1,LEFT(週時程表!E14,1))=0,週時程表!F14=""),0,(COUNTIF(時数除外1,LEFT(週時程表!E14,1))+COUNTIF(時数除外1,LEFT(週時程表!F14,1)))*0.5)</f>
        <v>1</v>
      </c>
      <c r="F14" s="350"/>
      <c r="G14" s="355">
        <f>IF(AND(COUNTIF(時数除外1,LEFT(週時程表!G14,1))=0,週時程表!H14=""),0,(COUNTIF(時数除外1,LEFT(週時程表!G14,1))+COUNTIF(時数除外1,LEFT(週時程表!H14,1)))*0.5)</f>
        <v>1</v>
      </c>
      <c r="H14" s="350"/>
      <c r="I14" s="355">
        <f>IF(AND(COUNTIF(時数除外1,LEFT(週時程表!I14,1))=0,週時程表!J14=""),0,(COUNTIF(時数除外1,LEFT(週時程表!I14,1))+COUNTIF(時数除外1,LEFT(週時程表!J14,1)))*0.5)</f>
        <v>1</v>
      </c>
      <c r="J14" s="350"/>
      <c r="K14" s="355">
        <f>IF(AND(COUNTIF(時数除外1,LEFT(週時程表!K14,1))=0,週時程表!L14=""),0,(COUNTIF(時数除外1,LEFT(週時程表!K14,1))+COUNTIF(時数除外1,LEFT(週時程表!L14,1)))*0.5)</f>
        <v>1</v>
      </c>
      <c r="L14" s="350"/>
      <c r="M14" s="351"/>
      <c r="N14" s="351"/>
      <c r="O14" s="356" t="s">
        <v>16</v>
      </c>
      <c r="P14" s="355">
        <f>IF(AND(COUNTIF(時数除外1,LEFT(週時程表!P14,1))=0,週時程表!Q14=""),0,(COUNTIF(時数除外1,LEFT(週時程表!P14,1))+COUNTIF(時数除外1,LEFT(週時程表!Q14,1)))*0.5)</f>
        <v>1</v>
      </c>
      <c r="Q14" s="350"/>
      <c r="R14" s="355">
        <f>IF(AND(COUNTIF(時数除外1,LEFT(週時程表!R14,1))=0,週時程表!S14=""),0,(COUNTIF(時数除外1,LEFT(週時程表!R14,1))+COUNTIF(時数除外1,LEFT(週時程表!S14,1)))*0.5)</f>
        <v>1</v>
      </c>
      <c r="S14" s="350"/>
      <c r="T14" s="355">
        <f>IF(AND(COUNTIF(時数除外1,LEFT(週時程表!T14,1))=0,週時程表!U14=""),0,(COUNTIF(時数除外1,LEFT(週時程表!T14,1))+COUNTIF(時数除外1,LEFT(週時程表!U14,1)))*0.5)</f>
        <v>1</v>
      </c>
      <c r="U14" s="350"/>
      <c r="V14" s="355">
        <f>IF(AND(COUNTIF(時数除外1,LEFT(週時程表!V14,1))=0,週時程表!W14=""),0,(COUNTIF(時数除外1,LEFT(週時程表!V14,1))+COUNTIF(時数除外1,LEFT(週時程表!W14,1)))*0.5)</f>
        <v>1</v>
      </c>
      <c r="W14" s="350"/>
      <c r="X14" s="355">
        <f>IF(AND(COUNTIF(時数除外1,LEFT(週時程表!X14,1))=0,週時程表!Y14=""),0,(COUNTIF(時数除外1,LEFT(週時程表!X14,1))+COUNTIF(時数除外1,LEFT(週時程表!Y14,1)))*0.5)</f>
        <v>1</v>
      </c>
      <c r="Y14" s="350"/>
      <c r="Z14" s="351"/>
      <c r="AA14" s="351"/>
      <c r="AB14" s="356" t="s">
        <v>16</v>
      </c>
      <c r="AC14" s="355">
        <f>IF(AND(COUNTIF(時数除外1,LEFT(週時程表!AC14,1))=0,週時程表!AD14=""),0,(COUNTIF(時数除外1,LEFT(週時程表!AC14,1))+COUNTIF(時数除外1,LEFT(週時程表!AD14,1)))*0.5)</f>
        <v>1</v>
      </c>
      <c r="AD14" s="350"/>
      <c r="AE14" s="355">
        <f>IF(AND(COUNTIF(時数除外1,LEFT(週時程表!AE14,1))=0,週時程表!AF14=""),0,(COUNTIF(時数除外1,LEFT(週時程表!AE14,1))+COUNTIF(時数除外1,LEFT(週時程表!AF14,1)))*0.5)</f>
        <v>1</v>
      </c>
      <c r="AF14" s="350"/>
      <c r="AG14" s="355">
        <f>IF(AND(COUNTIF(時数除外1,LEFT(週時程表!AG14,1))=0,週時程表!AH14=""),0,(COUNTIF(時数除外1,LEFT(週時程表!AG14,1))+COUNTIF(時数除外1,LEFT(週時程表!AH14,1)))*0.5)</f>
        <v>1</v>
      </c>
      <c r="AH14" s="350"/>
      <c r="AI14" s="355">
        <f>IF(AND(COUNTIF(時数除外1,LEFT(週時程表!AI14,1))=0,週時程表!AJ14=""),0,(COUNTIF(時数除外1,LEFT(週時程表!AI14,1))+COUNTIF(時数除外1,LEFT(週時程表!AJ14,1)))*0.5)</f>
        <v>1</v>
      </c>
      <c r="AJ14" s="350"/>
      <c r="AK14" s="355">
        <f>IF(AND(COUNTIF(時数除外1,LEFT(週時程表!AK14,1))=0,週時程表!AL14=""),0,(COUNTIF(時数除外1,LEFT(週時程表!AK14,1))+COUNTIF(時数除外1,LEFT(週時程表!AL14,1)))*0.5)</f>
        <v>1</v>
      </c>
      <c r="AL14" s="350"/>
      <c r="AM14" s="161"/>
      <c r="AO14" s="353"/>
      <c r="AP14" s="233"/>
      <c r="AQ14" s="326"/>
      <c r="AR14" s="233"/>
      <c r="AS14" s="233"/>
      <c r="AT14" s="233"/>
      <c r="AU14" s="233"/>
      <c r="AV14" s="233"/>
      <c r="AW14" s="233"/>
      <c r="AX14" s="233"/>
      <c r="AY14" s="233"/>
    </row>
    <row r="15" spans="1:52" ht="22.5" customHeight="1">
      <c r="B15" s="354" t="s">
        <v>17</v>
      </c>
      <c r="C15" s="355">
        <f>IF(AND(COUNTIF(時数除外1,LEFT(週時程表!C15,1))=0,週時程表!D15=""),0,(COUNTIF(時数除外1,LEFT(週時程表!C15,1))+COUNTIF(時数除外1,LEFT(週時程表!D15,1)))*0.5)</f>
        <v>1</v>
      </c>
      <c r="D15" s="350"/>
      <c r="E15" s="355">
        <f>IF(AND(COUNTIF(時数除外1,LEFT(週時程表!E15,1))=0,週時程表!F15=""),0,(COUNTIF(時数除外1,LEFT(週時程表!E15,1))+COUNTIF(時数除外1,LEFT(週時程表!F15,1)))*0.5)</f>
        <v>1</v>
      </c>
      <c r="F15" s="350"/>
      <c r="G15" s="355">
        <f>IF(AND(COUNTIF(時数除外1,LEFT(週時程表!G15,1))=0,週時程表!H15=""),0,(COUNTIF(時数除外1,LEFT(週時程表!G15,1))+COUNTIF(時数除外1,LEFT(週時程表!H15,1)))*0.5)</f>
        <v>1</v>
      </c>
      <c r="H15" s="350"/>
      <c r="I15" s="355">
        <f>IF(AND(COUNTIF(時数除外1,LEFT(週時程表!I15,1))=0,週時程表!J15=""),0,(COUNTIF(時数除外1,LEFT(週時程表!I15,1))+COUNTIF(時数除外1,LEFT(週時程表!J15,1)))*0.5)</f>
        <v>1</v>
      </c>
      <c r="J15" s="350"/>
      <c r="K15" s="355">
        <f>IF(AND(COUNTIF(時数除外1,LEFT(週時程表!K15,1))=0,週時程表!L15=""),0,(COUNTIF(時数除外1,LEFT(週時程表!K15,1))+COUNTIF(時数除外1,LEFT(週時程表!L15,1)))*0.5)</f>
        <v>1</v>
      </c>
      <c r="L15" s="350"/>
      <c r="M15" s="351"/>
      <c r="N15" s="351"/>
      <c r="O15" s="356" t="s">
        <v>17</v>
      </c>
      <c r="P15" s="355">
        <f>IF(AND(COUNTIF(時数除外1,LEFT(週時程表!P15,1))=0,週時程表!Q15=""),0,(COUNTIF(時数除外1,LEFT(週時程表!P15,1))+COUNTIF(時数除外1,LEFT(週時程表!Q15,1)))*0.5)</f>
        <v>1</v>
      </c>
      <c r="Q15" s="350"/>
      <c r="R15" s="355">
        <f>IF(AND(COUNTIF(時数除外1,LEFT(週時程表!R15,1))=0,週時程表!S15=""),0,(COUNTIF(時数除外1,LEFT(週時程表!R15,1))+COUNTIF(時数除外1,LEFT(週時程表!S15,1)))*0.5)</f>
        <v>1</v>
      </c>
      <c r="S15" s="350"/>
      <c r="T15" s="355">
        <f>IF(AND(COUNTIF(時数除外1,LEFT(週時程表!T15,1))=0,週時程表!U15=""),0,(COUNTIF(時数除外1,LEFT(週時程表!T15,1))+COUNTIF(時数除外1,LEFT(週時程表!U15,1)))*0.5)</f>
        <v>1</v>
      </c>
      <c r="U15" s="350"/>
      <c r="V15" s="355">
        <f>IF(AND(COUNTIF(時数除外1,LEFT(週時程表!V15,1))=0,週時程表!W15=""),0,(COUNTIF(時数除外1,LEFT(週時程表!V15,1))+COUNTIF(時数除外1,LEFT(週時程表!W15,1)))*0.5)</f>
        <v>1</v>
      </c>
      <c r="W15" s="350"/>
      <c r="X15" s="355">
        <f>IF(AND(COUNTIF(時数除外1,LEFT(週時程表!X15,1))=0,週時程表!Y15=""),0,(COUNTIF(時数除外1,LEFT(週時程表!X15,1))+COUNTIF(時数除外1,LEFT(週時程表!Y15,1)))*0.5)</f>
        <v>1</v>
      </c>
      <c r="Y15" s="350"/>
      <c r="Z15" s="351"/>
      <c r="AA15" s="351"/>
      <c r="AB15" s="356" t="s">
        <v>17</v>
      </c>
      <c r="AC15" s="355">
        <f>IF(AND(COUNTIF(時数除外1,LEFT(週時程表!AC15,1))=0,週時程表!AD15=""),0,(COUNTIF(時数除外1,LEFT(週時程表!AC15,1))+COUNTIF(時数除外1,LEFT(週時程表!AD15,1)))*0.5)</f>
        <v>1</v>
      </c>
      <c r="AD15" s="350"/>
      <c r="AE15" s="355">
        <f>IF(AND(COUNTIF(時数除外1,LEFT(週時程表!AE15,1))=0,週時程表!AF15=""),0,(COUNTIF(時数除外1,LEFT(週時程表!AE15,1))+COUNTIF(時数除外1,LEFT(週時程表!AF15,1)))*0.5)</f>
        <v>1</v>
      </c>
      <c r="AF15" s="350"/>
      <c r="AG15" s="355">
        <f>IF(AND(COUNTIF(時数除外1,LEFT(週時程表!AG15,1))=0,週時程表!AH15=""),0,(COUNTIF(時数除外1,LEFT(週時程表!AG15,1))+COUNTIF(時数除外1,LEFT(週時程表!AH15,1)))*0.5)</f>
        <v>1</v>
      </c>
      <c r="AH15" s="350"/>
      <c r="AI15" s="355">
        <f>IF(AND(COUNTIF(時数除外1,LEFT(週時程表!AI15,1))=0,週時程表!AJ15=""),0,(COUNTIF(時数除外1,LEFT(週時程表!AI15,1))+COUNTIF(時数除外1,LEFT(週時程表!AJ15,1)))*0.5)</f>
        <v>1</v>
      </c>
      <c r="AJ15" s="350"/>
      <c r="AK15" s="355">
        <f>IF(AND(COUNTIF(時数除外1,LEFT(週時程表!AK15,1))=0,週時程表!AL15=""),0,(COUNTIF(時数除外1,LEFT(週時程表!AK15,1))+COUNTIF(時数除外1,LEFT(週時程表!AL15,1)))*0.5)</f>
        <v>1</v>
      </c>
      <c r="AL15" s="350"/>
      <c r="AM15" s="161"/>
      <c r="AO15" s="353"/>
      <c r="AP15" s="233"/>
      <c r="AQ15" s="326"/>
      <c r="AR15" s="233"/>
      <c r="AS15" s="233"/>
      <c r="AT15" s="233"/>
      <c r="AU15" s="233"/>
      <c r="AV15" s="233"/>
      <c r="AW15" s="233"/>
      <c r="AX15" s="233"/>
      <c r="AY15" s="233"/>
    </row>
    <row r="16" spans="1:52" ht="22.5" customHeight="1">
      <c r="B16" s="354" t="s">
        <v>18</v>
      </c>
      <c r="C16" s="355">
        <f>IF(AND(COUNTIF(時数除外1,LEFT(週時程表!C16,1))=0,週時程表!D16=""),0,(COUNTIF(時数除外1,LEFT(週時程表!C16,1))+COUNTIF(時数除外1,LEFT(週時程表!D16,1)))*0.5)</f>
        <v>1</v>
      </c>
      <c r="D16" s="350"/>
      <c r="E16" s="355">
        <f>IF(AND(COUNTIF(時数除外1,LEFT(週時程表!E16,1))=0,週時程表!F16=""),0,(COUNTIF(時数除外1,LEFT(週時程表!E16,1))+COUNTIF(時数除外1,LEFT(週時程表!F16,1)))*0.5)</f>
        <v>1</v>
      </c>
      <c r="F16" s="350"/>
      <c r="G16" s="355">
        <f>IF(AND(COUNTIF(時数除外1,LEFT(週時程表!G16,1))=0,週時程表!H16=""),0,(COUNTIF(時数除外1,LEFT(週時程表!G16,1))+COUNTIF(時数除外1,LEFT(週時程表!H16,1)))*0.5)</f>
        <v>1</v>
      </c>
      <c r="H16" s="350"/>
      <c r="I16" s="355">
        <f>IF(AND(COUNTIF(時数除外1,LEFT(週時程表!I16,1))=0,週時程表!J16=""),0,(COUNTIF(時数除外1,LEFT(週時程表!I16,1))+COUNTIF(時数除外1,LEFT(週時程表!J16,1)))*0.5)</f>
        <v>1</v>
      </c>
      <c r="J16" s="350"/>
      <c r="K16" s="355">
        <f>IF(AND(COUNTIF(時数除外1,LEFT(週時程表!K16,1))=0,週時程表!L16=""),0,(COUNTIF(時数除外1,LEFT(週時程表!K16,1))+COUNTIF(時数除外1,LEFT(週時程表!L16,1)))*0.5)</f>
        <v>1</v>
      </c>
      <c r="L16" s="350"/>
      <c r="M16" s="351"/>
      <c r="N16" s="351"/>
      <c r="O16" s="356" t="s">
        <v>18</v>
      </c>
      <c r="P16" s="355">
        <f>IF(AND(COUNTIF(時数除外1,LEFT(週時程表!P16,1))=0,週時程表!Q16=""),0,(COUNTIF(時数除外1,LEFT(週時程表!P16,1))+COUNTIF(時数除外1,LEFT(週時程表!Q16,1)))*0.5)</f>
        <v>1</v>
      </c>
      <c r="Q16" s="350"/>
      <c r="R16" s="355">
        <f>IF(AND(COUNTIF(時数除外1,LEFT(週時程表!R16,1))=0,週時程表!S16=""),0,(COUNTIF(時数除外1,LEFT(週時程表!R16,1))+COUNTIF(時数除外1,LEFT(週時程表!S16,1)))*0.5)</f>
        <v>1</v>
      </c>
      <c r="S16" s="350"/>
      <c r="T16" s="355">
        <f>IF(AND(COUNTIF(時数除外1,LEFT(週時程表!T16,1))=0,週時程表!U16=""),0,(COUNTIF(時数除外1,LEFT(週時程表!T16,1))+COUNTIF(時数除外1,LEFT(週時程表!U16,1)))*0.5)</f>
        <v>1</v>
      </c>
      <c r="U16" s="350"/>
      <c r="V16" s="355">
        <f>IF(AND(COUNTIF(時数除外1,LEFT(週時程表!V16,1))=0,週時程表!W16=""),0,(COUNTIF(時数除外1,LEFT(週時程表!V16,1))+COUNTIF(時数除外1,LEFT(週時程表!W16,1)))*0.5)</f>
        <v>1</v>
      </c>
      <c r="W16" s="350"/>
      <c r="X16" s="355">
        <f>IF(AND(COUNTIF(時数除外1,LEFT(週時程表!X16,1))=0,週時程表!Y16=""),0,(COUNTIF(時数除外1,LEFT(週時程表!X16,1))+COUNTIF(時数除外1,LEFT(週時程表!Y16,1)))*0.5)</f>
        <v>1</v>
      </c>
      <c r="Y16" s="350"/>
      <c r="Z16" s="351"/>
      <c r="AA16" s="351"/>
      <c r="AB16" s="356" t="s">
        <v>18</v>
      </c>
      <c r="AC16" s="355">
        <f>IF(AND(COUNTIF(時数除外1,LEFT(週時程表!AC16,1))=0,週時程表!AD16=""),0,(COUNTIF(時数除外1,LEFT(週時程表!AC16,1))+COUNTIF(時数除外1,LEFT(週時程表!AD16,1)))*0.5)</f>
        <v>1</v>
      </c>
      <c r="AD16" s="350"/>
      <c r="AE16" s="355">
        <f>IF(AND(COUNTIF(時数除外1,LEFT(週時程表!AE16,1))=0,週時程表!AF16=""),0,(COUNTIF(時数除外1,LEFT(週時程表!AE16,1))+COUNTIF(時数除外1,LEFT(週時程表!AF16,1)))*0.5)</f>
        <v>1</v>
      </c>
      <c r="AF16" s="350"/>
      <c r="AG16" s="355">
        <f>IF(AND(COUNTIF(時数除外1,LEFT(週時程表!AG16,1))=0,週時程表!AH16=""),0,(COUNTIF(時数除外1,LEFT(週時程表!AG16,1))+COUNTIF(時数除外1,LEFT(週時程表!AH16,1)))*0.5)</f>
        <v>1</v>
      </c>
      <c r="AH16" s="350"/>
      <c r="AI16" s="355">
        <f>IF(AND(COUNTIF(時数除外1,LEFT(週時程表!AI16,1))=0,週時程表!AJ16=""),0,(COUNTIF(時数除外1,LEFT(週時程表!AI16,1))+COUNTIF(時数除外1,LEFT(週時程表!AJ16,1)))*0.5)</f>
        <v>1</v>
      </c>
      <c r="AJ16" s="350"/>
      <c r="AK16" s="355">
        <f>IF(AND(COUNTIF(時数除外1,LEFT(週時程表!AK16,1))=0,週時程表!AL16=""),0,(COUNTIF(時数除外1,LEFT(週時程表!AK16,1))+COUNTIF(時数除外1,LEFT(週時程表!AL16,1)))*0.5)</f>
        <v>1</v>
      </c>
      <c r="AL16" s="350"/>
      <c r="AM16" s="161"/>
      <c r="AO16" s="353"/>
      <c r="AP16" s="233"/>
      <c r="AQ16" s="326"/>
      <c r="AR16" s="233"/>
      <c r="AS16" s="233"/>
      <c r="AT16" s="233"/>
      <c r="AU16" s="233"/>
      <c r="AV16" s="233"/>
      <c r="AW16" s="233"/>
      <c r="AX16" s="233"/>
      <c r="AY16" s="233"/>
    </row>
    <row r="17" spans="2:90" ht="22.5" customHeight="1">
      <c r="B17" s="357" t="s">
        <v>24</v>
      </c>
      <c r="C17" s="355">
        <f>IF(AND(COUNTIF(時数除外1,LEFT(週時程表!C17,1))=0,週時程表!D17=""),0,(COUNTIF(時数除外1,LEFT(週時程表!C17,1))+COUNTIF(時数除外1,LEFT(週時程表!D17,1)))*0.5)</f>
        <v>1</v>
      </c>
      <c r="D17" s="350"/>
      <c r="E17" s="355">
        <f>IF(AND(COUNTIF(時数除外1,LEFT(週時程表!E17,1))=0,週時程表!F17=""),0,(COUNTIF(時数除外1,LEFT(週時程表!E17,1))+COUNTIF(時数除外1,LEFT(週時程表!F17,1)))*0.5)</f>
        <v>1</v>
      </c>
      <c r="F17" s="350"/>
      <c r="G17" s="355">
        <f>IF(AND(COUNTIF(時数除外1,LEFT(週時程表!G17,1))=0,週時程表!H17=""),0,(COUNTIF(時数除外1,LEFT(週時程表!G17,1))+COUNTIF(時数除外1,LEFT(週時程表!H17,1)))*0.5)</f>
        <v>1</v>
      </c>
      <c r="H17" s="350"/>
      <c r="I17" s="355">
        <f>IF(AND(COUNTIF(時数除外1,LEFT(週時程表!I17,1))=0,週時程表!J17=""),0,(COUNTIF(時数除外1,LEFT(週時程表!I17,1))+COUNTIF(時数除外1,LEFT(週時程表!J17,1)))*0.5)</f>
        <v>1</v>
      </c>
      <c r="J17" s="350"/>
      <c r="K17" s="355">
        <f>IF(AND(COUNTIF(時数除外1,LEFT(週時程表!K17,1))=0,週時程表!L17=""),0,(COUNTIF(時数除外1,LEFT(週時程表!K17,1))+COUNTIF(時数除外1,LEFT(週時程表!L17,1)))*0.5)</f>
        <v>1</v>
      </c>
      <c r="L17" s="350"/>
      <c r="M17" s="351"/>
      <c r="N17" s="351"/>
      <c r="O17" s="358" t="s">
        <v>24</v>
      </c>
      <c r="P17" s="355">
        <f>IF(AND(COUNTIF(時数除外1,LEFT(週時程表!P17,1))=0,週時程表!Q17=""),0,(COUNTIF(時数除外1,LEFT(週時程表!P17,1))+COUNTIF(時数除外1,LEFT(週時程表!Q17,1)))*0.5)</f>
        <v>1</v>
      </c>
      <c r="Q17" s="350"/>
      <c r="R17" s="355">
        <f>IF(AND(COUNTIF(時数除外1,LEFT(週時程表!R17,1))=0,週時程表!S17=""),0,(COUNTIF(時数除外1,LEFT(週時程表!R17,1))+COUNTIF(時数除外1,LEFT(週時程表!S17,1)))*0.5)</f>
        <v>1</v>
      </c>
      <c r="S17" s="350"/>
      <c r="T17" s="355">
        <f>IF(AND(COUNTIF(時数除外1,LEFT(週時程表!T17,1))=0,週時程表!U17=""),0,(COUNTIF(時数除外1,LEFT(週時程表!T17,1))+COUNTIF(時数除外1,LEFT(週時程表!U17,1)))*0.5)</f>
        <v>1</v>
      </c>
      <c r="U17" s="350"/>
      <c r="V17" s="355">
        <f>IF(AND(COUNTIF(時数除外1,LEFT(週時程表!V17,1))=0,週時程表!W17=""),0,(COUNTIF(時数除外1,LEFT(週時程表!V17,1))+COUNTIF(時数除外1,LEFT(週時程表!W17,1)))*0.5)</f>
        <v>1</v>
      </c>
      <c r="W17" s="350"/>
      <c r="X17" s="355">
        <f>IF(AND(COUNTIF(時数除外1,LEFT(週時程表!X17,1))=0,週時程表!Y17=""),0,(COUNTIF(時数除外1,LEFT(週時程表!X17,1))+COUNTIF(時数除外1,LEFT(週時程表!Y17,1)))*0.5)</f>
        <v>1</v>
      </c>
      <c r="Y17" s="350"/>
      <c r="Z17" s="351"/>
      <c r="AA17" s="351"/>
      <c r="AB17" s="358" t="s">
        <v>24</v>
      </c>
      <c r="AC17" s="355">
        <f>IF(AND(COUNTIF(時数除外1,LEFT(週時程表!AC17,1))=0,週時程表!AD17=""),0,(COUNTIF(時数除外1,LEFT(週時程表!AC17,1))+COUNTIF(時数除外1,LEFT(週時程表!AD17,1)))*0.5)</f>
        <v>1</v>
      </c>
      <c r="AD17" s="350"/>
      <c r="AE17" s="355">
        <f>IF(AND(COUNTIF(時数除外1,LEFT(週時程表!AE17,1))=0,週時程表!AF17=""),0,(COUNTIF(時数除外1,LEFT(週時程表!AE17,1))+COUNTIF(時数除外1,LEFT(週時程表!AF17,1)))*0.5)</f>
        <v>1</v>
      </c>
      <c r="AF17" s="350"/>
      <c r="AG17" s="355">
        <f>IF(AND(COUNTIF(時数除外1,LEFT(週時程表!AG17,1))=0,週時程表!AH17=""),0,(COUNTIF(時数除外1,LEFT(週時程表!AG17,1))+COUNTIF(時数除外1,LEFT(週時程表!AH17,1)))*0.5)</f>
        <v>1</v>
      </c>
      <c r="AH17" s="350"/>
      <c r="AI17" s="355">
        <f>IF(AND(COUNTIF(時数除外1,LEFT(週時程表!AI17,1))=0,週時程表!AJ17=""),0,(COUNTIF(時数除外1,LEFT(週時程表!AI17,1))+COUNTIF(時数除外1,LEFT(週時程表!AJ17,1)))*0.5)</f>
        <v>1</v>
      </c>
      <c r="AJ17" s="350"/>
      <c r="AK17" s="355">
        <f>IF(AND(COUNTIF(時数除外1,LEFT(週時程表!AK17,1))=0,週時程表!AL17=""),0,(COUNTIF(時数除外1,LEFT(週時程表!AK17,1))+COUNTIF(時数除外1,LEFT(週時程表!AL17,1)))*0.5)</f>
        <v>1</v>
      </c>
      <c r="AL17" s="350"/>
      <c r="AM17" s="161"/>
      <c r="AO17" s="353"/>
      <c r="AP17" s="233"/>
      <c r="AQ17" s="326"/>
      <c r="AR17" s="233"/>
      <c r="AS17" s="233"/>
      <c r="AT17" s="233"/>
      <c r="AU17" s="233"/>
      <c r="AV17" s="233"/>
      <c r="AW17" s="233"/>
      <c r="AX17" s="233"/>
      <c r="AY17" s="233"/>
    </row>
    <row r="18" spans="2:90" ht="22.5" customHeight="1">
      <c r="B18" s="357" t="s">
        <v>25</v>
      </c>
      <c r="C18" s="355">
        <f>IF(AND(COUNTIF(時数除外1,LEFT(週時程表!C18,1))=0,週時程表!D18=""),0,(COUNTIF(時数除外1,LEFT(週時程表!C18,1))+COUNTIF(時数除外1,LEFT(週時程表!D18,1)))*0.5)</f>
        <v>1</v>
      </c>
      <c r="D18" s="350"/>
      <c r="E18" s="355">
        <f>IF(AND(COUNTIF(時数除外1,LEFT(週時程表!E18,1))=0,週時程表!F18=""),0,(COUNTIF(時数除外1,LEFT(週時程表!E18,1))+COUNTIF(時数除外1,LEFT(週時程表!F18,1)))*0.5)</f>
        <v>1</v>
      </c>
      <c r="F18" s="350"/>
      <c r="G18" s="355">
        <f>IF(AND(COUNTIF(時数除外1,LEFT(週時程表!G18,1))=0,週時程表!H18=""),0,(COUNTIF(時数除外1,LEFT(週時程表!G18,1))+COUNTIF(時数除外1,LEFT(週時程表!H18,1)))*0.5)</f>
        <v>1</v>
      </c>
      <c r="H18" s="350"/>
      <c r="I18" s="355">
        <f>IF(AND(COUNTIF(時数除外1,LEFT(週時程表!I18,1))=0,週時程表!J18=""),0,(COUNTIF(時数除外1,LEFT(週時程表!I18,1))+COUNTIF(時数除外1,LEFT(週時程表!J18,1)))*0.5)</f>
        <v>1</v>
      </c>
      <c r="J18" s="350"/>
      <c r="K18" s="355">
        <f>IF(AND(COUNTIF(時数除外1,LEFT(週時程表!K18,1))=0,週時程表!L18=""),0,(COUNTIF(時数除外1,LEFT(週時程表!K18,1))+COUNTIF(時数除外1,LEFT(週時程表!L18,1)))*0.5)</f>
        <v>1</v>
      </c>
      <c r="L18" s="350"/>
      <c r="M18" s="351"/>
      <c r="N18" s="351"/>
      <c r="O18" s="358" t="s">
        <v>25</v>
      </c>
      <c r="P18" s="355">
        <f>IF(AND(COUNTIF(時数除外1,LEFT(週時程表!P18,1))=0,週時程表!Q18=""),0,(COUNTIF(時数除外1,LEFT(週時程表!P18,1))+COUNTIF(時数除外1,LEFT(週時程表!Q18,1)))*0.5)</f>
        <v>1</v>
      </c>
      <c r="Q18" s="350"/>
      <c r="R18" s="355">
        <f>IF(AND(COUNTIF(時数除外1,LEFT(週時程表!R18,1))=0,週時程表!S18=""),0,(COUNTIF(時数除外1,LEFT(週時程表!R18,1))+COUNTIF(時数除外1,LEFT(週時程表!S18,1)))*0.5)</f>
        <v>1</v>
      </c>
      <c r="S18" s="350"/>
      <c r="T18" s="355">
        <f>IF(AND(COUNTIF(時数除外1,LEFT(週時程表!T18,1))=0,週時程表!U18=""),0,(COUNTIF(時数除外1,LEFT(週時程表!T18,1))+COUNTIF(時数除外1,LEFT(週時程表!U18,1)))*0.5)</f>
        <v>1</v>
      </c>
      <c r="U18" s="350"/>
      <c r="V18" s="355">
        <f>IF(AND(COUNTIF(時数除外1,LEFT(週時程表!V18,1))=0,週時程表!W18=""),0,(COUNTIF(時数除外1,LEFT(週時程表!V18,1))+COUNTIF(時数除外1,LEFT(週時程表!W18,1)))*0.5)</f>
        <v>1</v>
      </c>
      <c r="W18" s="350"/>
      <c r="X18" s="355">
        <f>IF(AND(COUNTIF(時数除外1,LEFT(週時程表!X18,1))=0,週時程表!Y18=""),0,(COUNTIF(時数除外1,LEFT(週時程表!X18,1))+COUNTIF(時数除外1,LEFT(週時程表!Y18,1)))*0.5)</f>
        <v>1</v>
      </c>
      <c r="Y18" s="350"/>
      <c r="Z18" s="351"/>
      <c r="AA18" s="351"/>
      <c r="AB18" s="358" t="s">
        <v>25</v>
      </c>
      <c r="AC18" s="355">
        <f>IF(AND(COUNTIF(時数除外1,LEFT(週時程表!AC18,1))=0,週時程表!AD18=""),0,(COUNTIF(時数除外1,LEFT(週時程表!AC18,1))+COUNTIF(時数除外1,LEFT(週時程表!AD18,1)))*0.5)</f>
        <v>1</v>
      </c>
      <c r="AD18" s="350"/>
      <c r="AE18" s="355">
        <f>IF(AND(COUNTIF(時数除外1,LEFT(週時程表!AE18,1))=0,週時程表!AF18=""),0,(COUNTIF(時数除外1,LEFT(週時程表!AE18,1))+COUNTIF(時数除外1,LEFT(週時程表!AF18,1)))*0.5)</f>
        <v>1</v>
      </c>
      <c r="AF18" s="350"/>
      <c r="AG18" s="355">
        <f>IF(AND(COUNTIF(時数除外1,LEFT(週時程表!AG18,1))=0,週時程表!AH18=""),0,(COUNTIF(時数除外1,LEFT(週時程表!AG18,1))+COUNTIF(時数除外1,LEFT(週時程表!AH18,1)))*0.5)</f>
        <v>1</v>
      </c>
      <c r="AH18" s="350"/>
      <c r="AI18" s="355">
        <f>IF(AND(COUNTIF(時数除外1,LEFT(週時程表!AI18,1))=0,週時程表!AJ18=""),0,(COUNTIF(時数除外1,LEFT(週時程表!AI18,1))+COUNTIF(時数除外1,LEFT(週時程表!AJ18,1)))*0.5)</f>
        <v>1</v>
      </c>
      <c r="AJ18" s="350"/>
      <c r="AK18" s="355">
        <f>IF(AND(COUNTIF(時数除外1,LEFT(週時程表!AK18,1))=0,週時程表!AL18=""),0,(COUNTIF(時数除外1,LEFT(週時程表!AK18,1))+COUNTIF(時数除外1,LEFT(週時程表!AL18,1)))*0.5)</f>
        <v>1</v>
      </c>
      <c r="AL18" s="350"/>
      <c r="AM18" s="161"/>
      <c r="AO18" s="353"/>
      <c r="AP18" s="233"/>
      <c r="AQ18" s="326"/>
      <c r="AR18" s="233"/>
      <c r="AS18" s="233"/>
      <c r="AT18" s="233"/>
      <c r="AU18" s="233"/>
      <c r="AV18" s="233"/>
      <c r="AW18" s="233"/>
      <c r="AX18" s="233"/>
      <c r="AY18" s="233"/>
    </row>
    <row r="19" spans="2:90" ht="22.5" customHeight="1" thickBot="1">
      <c r="B19" s="359" t="s">
        <v>26</v>
      </c>
      <c r="C19" s="360">
        <f>IF(AND(COUNTIF(時数除外1,LEFT(週時程表!C19,1))=0,週時程表!D19=""),0,(COUNTIF(時数除外1,LEFT(週時程表!C19,1))+COUNTIF(時数除外1,LEFT(週時程表!D19,1)))*0.5)</f>
        <v>1</v>
      </c>
      <c r="D19" s="350"/>
      <c r="E19" s="360">
        <f>IF(AND(COUNTIF(時数除外1,LEFT(週時程表!E19,1))=0,週時程表!F19=""),0,(COUNTIF(時数除外1,LEFT(週時程表!E19,1))+COUNTIF(時数除外1,LEFT(週時程表!F19,1)))*0.5)</f>
        <v>1</v>
      </c>
      <c r="F19" s="350"/>
      <c r="G19" s="360">
        <f>IF(AND(COUNTIF(時数除外1,LEFT(週時程表!G19,1))=0,週時程表!H19=""),0,(COUNTIF(時数除外1,LEFT(週時程表!G19,1))+COUNTIF(時数除外1,LEFT(週時程表!H19,1)))*0.5)</f>
        <v>1</v>
      </c>
      <c r="H19" s="350"/>
      <c r="I19" s="360">
        <f>IF(AND(COUNTIF(時数除外1,LEFT(週時程表!I19,1))=0,週時程表!J19=""),0,(COUNTIF(時数除外1,LEFT(週時程表!I19,1))+COUNTIF(時数除外1,LEFT(週時程表!J19,1)))*0.5)</f>
        <v>1</v>
      </c>
      <c r="J19" s="350"/>
      <c r="K19" s="360">
        <f>IF(AND(COUNTIF(時数除外1,LEFT(週時程表!K19,1))=0,週時程表!L19=""),0,(COUNTIF(時数除外1,LEFT(週時程表!K19,1))+COUNTIF(時数除外1,LEFT(週時程表!L19,1)))*0.5)</f>
        <v>1</v>
      </c>
      <c r="L19" s="350"/>
      <c r="M19" s="351"/>
      <c r="N19" s="351"/>
      <c r="O19" s="361" t="s">
        <v>26</v>
      </c>
      <c r="P19" s="360">
        <f>IF(AND(COUNTIF(時数除外1,LEFT(週時程表!P19,1))=0,週時程表!Q19=""),0,(COUNTIF(時数除外1,LEFT(週時程表!P19,1))+COUNTIF(時数除外1,LEFT(週時程表!Q19,1)))*0.5)</f>
        <v>1</v>
      </c>
      <c r="Q19" s="350"/>
      <c r="R19" s="360">
        <f>IF(AND(COUNTIF(時数除外1,LEFT(週時程表!R19,1))=0,週時程表!S19=""),0,(COUNTIF(時数除外1,LEFT(週時程表!R19,1))+COUNTIF(時数除外1,LEFT(週時程表!S19,1)))*0.5)</f>
        <v>1</v>
      </c>
      <c r="S19" s="350"/>
      <c r="T19" s="360">
        <f>IF(AND(COUNTIF(時数除外1,LEFT(週時程表!T19,1))=0,週時程表!U19=""),0,(COUNTIF(時数除外1,LEFT(週時程表!T19,1))+COUNTIF(時数除外1,LEFT(週時程表!U19,1)))*0.5)</f>
        <v>1</v>
      </c>
      <c r="U19" s="350"/>
      <c r="V19" s="360">
        <f>IF(AND(COUNTIF(時数除外1,LEFT(週時程表!V19,1))=0,週時程表!W19=""),0,(COUNTIF(時数除外1,LEFT(週時程表!V19,1))+COUNTIF(時数除外1,LEFT(週時程表!W19,1)))*0.5)</f>
        <v>1</v>
      </c>
      <c r="W19" s="350"/>
      <c r="X19" s="360">
        <f>IF(AND(COUNTIF(時数除外1,LEFT(週時程表!X19,1))=0,週時程表!Y19=""),0,(COUNTIF(時数除外1,LEFT(週時程表!X19,1))+COUNTIF(時数除外1,LEFT(週時程表!Y19,1)))*0.5)</f>
        <v>1</v>
      </c>
      <c r="Y19" s="350"/>
      <c r="Z19" s="351"/>
      <c r="AA19" s="351"/>
      <c r="AB19" s="361" t="s">
        <v>26</v>
      </c>
      <c r="AC19" s="360">
        <f>IF(AND(COUNTIF(時数除外1,LEFT(週時程表!AC19,1))=0,週時程表!AD19=""),0,(COUNTIF(時数除外1,LEFT(週時程表!AC19,1))+COUNTIF(時数除外1,LEFT(週時程表!AD19,1)))*0.5)</f>
        <v>1</v>
      </c>
      <c r="AD19" s="350"/>
      <c r="AE19" s="360">
        <f>IF(AND(COUNTIF(時数除外1,LEFT(週時程表!AE19,1))=0,週時程表!AF19=""),0,(COUNTIF(時数除外1,LEFT(週時程表!AE19,1))+COUNTIF(時数除外1,LEFT(週時程表!AF19,1)))*0.5)</f>
        <v>1</v>
      </c>
      <c r="AF19" s="350"/>
      <c r="AG19" s="360">
        <f>IF(AND(COUNTIF(時数除外1,LEFT(週時程表!AG19,1))=0,週時程表!AH19=""),0,(COUNTIF(時数除外1,LEFT(週時程表!AG19,1))+COUNTIF(時数除外1,LEFT(週時程表!AH19,1)))*0.5)</f>
        <v>1</v>
      </c>
      <c r="AH19" s="350"/>
      <c r="AI19" s="360">
        <f>IF(AND(COUNTIF(時数除外1,LEFT(週時程表!AI19,1))=0,週時程表!AJ19=""),0,(COUNTIF(時数除外1,LEFT(週時程表!AI19,1))+COUNTIF(時数除外1,LEFT(週時程表!AJ19,1)))*0.5)</f>
        <v>1</v>
      </c>
      <c r="AJ19" s="350"/>
      <c r="AK19" s="360">
        <f>IF(AND(COUNTIF(時数除外1,LEFT(週時程表!AK19,1))=0,週時程表!AL19=""),0,(COUNTIF(時数除外1,LEFT(週時程表!AK19,1))+COUNTIF(時数除外1,LEFT(週時程表!AL19,1)))*0.5)</f>
        <v>1</v>
      </c>
      <c r="AL19" s="350"/>
      <c r="AM19" s="362"/>
      <c r="AN19" s="363"/>
      <c r="AO19" s="353"/>
      <c r="AP19" s="233"/>
      <c r="AQ19" s="326"/>
      <c r="AR19" s="233"/>
      <c r="AS19" s="233"/>
      <c r="AT19" s="233"/>
      <c r="AU19" s="233"/>
      <c r="AV19" s="233"/>
      <c r="AW19" s="233"/>
      <c r="AX19" s="233"/>
      <c r="AY19" s="233"/>
    </row>
    <row r="20" spans="2:90" s="146" customFormat="1" ht="22.5" customHeight="1" thickBot="1">
      <c r="B20" s="364"/>
      <c r="C20" s="593">
        <f>SUM(C12:C19)</f>
        <v>8</v>
      </c>
      <c r="D20" s="588"/>
      <c r="E20" s="593">
        <f>SUM(E12:E19)</f>
        <v>8</v>
      </c>
      <c r="F20" s="588"/>
      <c r="G20" s="593">
        <f>SUM(G12:G19)</f>
        <v>8</v>
      </c>
      <c r="H20" s="588"/>
      <c r="I20" s="593">
        <f>SUM(I12:I19)</f>
        <v>8</v>
      </c>
      <c r="J20" s="588"/>
      <c r="K20" s="593">
        <f>SUM(K12:K19)</f>
        <v>8</v>
      </c>
      <c r="L20" s="588"/>
      <c r="N20" s="365"/>
      <c r="O20" s="364"/>
      <c r="P20" s="593">
        <f>SUM(P12:P19)</f>
        <v>8</v>
      </c>
      <c r="Q20" s="588"/>
      <c r="R20" s="593">
        <f>SUM(R12:R19)</f>
        <v>8</v>
      </c>
      <c r="S20" s="588"/>
      <c r="T20" s="593">
        <f>SUM(T12:T19)</f>
        <v>8</v>
      </c>
      <c r="U20" s="588"/>
      <c r="V20" s="593">
        <f>SUM(V12:V19)</f>
        <v>8</v>
      </c>
      <c r="W20" s="588"/>
      <c r="X20" s="593">
        <f>SUM(X12:X19)</f>
        <v>8</v>
      </c>
      <c r="Y20" s="588"/>
      <c r="AA20" s="365"/>
      <c r="AB20" s="364"/>
      <c r="AC20" s="593">
        <f>SUM(AC12:AC19)</f>
        <v>8</v>
      </c>
      <c r="AD20" s="588"/>
      <c r="AE20" s="593">
        <f>SUM(AE12:AE19)</f>
        <v>8</v>
      </c>
      <c r="AF20" s="588"/>
      <c r="AG20" s="593">
        <f>SUM(AG12:AG19)</f>
        <v>8</v>
      </c>
      <c r="AH20" s="588"/>
      <c r="AI20" s="593">
        <f>SUM(AI12:AI19)</f>
        <v>8</v>
      </c>
      <c r="AJ20" s="588"/>
      <c r="AK20" s="593">
        <f>SUM(AK12:AK19)</f>
        <v>8</v>
      </c>
      <c r="AL20" s="588"/>
      <c r="AM20" s="362"/>
      <c r="AN20" s="363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</row>
    <row r="21" spans="2:90" ht="22.5" customHeight="1">
      <c r="B21" s="146">
        <f>SUM(C21:K21)</f>
        <v>0</v>
      </c>
      <c r="C21" s="146">
        <f>COUNTBLANK(週時程表!C12:C19)</f>
        <v>0</v>
      </c>
      <c r="E21" s="146">
        <f>COUNTBLANK(週時程表!E12:E19)</f>
        <v>0</v>
      </c>
      <c r="G21" s="146">
        <f>COUNTBLANK(週時程表!G12:G19)</f>
        <v>0</v>
      </c>
      <c r="H21" s="146"/>
      <c r="I21" s="146">
        <f>COUNTBLANK(週時程表!I12:I19)</f>
        <v>0</v>
      </c>
      <c r="J21" s="146"/>
      <c r="K21" s="146">
        <f>COUNTBLANK(週時程表!K12:K19)</f>
        <v>0</v>
      </c>
      <c r="L21" s="146"/>
      <c r="M21" s="146"/>
      <c r="N21" s="365"/>
      <c r="O21" s="146">
        <f>SUM(P21:X21)</f>
        <v>0</v>
      </c>
      <c r="P21" s="146">
        <f>COUNTBLANK(週時程表!P12:P19)</f>
        <v>0</v>
      </c>
      <c r="Q21" s="146"/>
      <c r="R21" s="146">
        <f>COUNTBLANK(週時程表!R12:R19)</f>
        <v>0</v>
      </c>
      <c r="S21" s="146"/>
      <c r="T21" s="146">
        <f>COUNTBLANK(週時程表!T12:T19)</f>
        <v>0</v>
      </c>
      <c r="U21" s="146"/>
      <c r="V21" s="146">
        <f>COUNTBLANK(週時程表!V12:V19)</f>
        <v>0</v>
      </c>
      <c r="W21" s="146"/>
      <c r="X21" s="146">
        <f>COUNTBLANK(週時程表!X12:X19)</f>
        <v>0</v>
      </c>
      <c r="Z21" s="146"/>
      <c r="AA21" s="365"/>
      <c r="AB21" s="146">
        <f>SUM(AC21:AK21)</f>
        <v>0</v>
      </c>
      <c r="AC21" s="146">
        <f>COUNTBLANK(週時程表!AC12:AC19)</f>
        <v>0</v>
      </c>
      <c r="AD21" s="146"/>
      <c r="AE21" s="146">
        <f>COUNTBLANK(週時程表!AE12:AE19)</f>
        <v>0</v>
      </c>
      <c r="AF21" s="146"/>
      <c r="AG21" s="146">
        <f>COUNTBLANK(週時程表!AG12:AG19)</f>
        <v>0</v>
      </c>
      <c r="AH21" s="146"/>
      <c r="AI21" s="146">
        <f>COUNTBLANK(週時程表!AI12:AI19)</f>
        <v>0</v>
      </c>
      <c r="AJ21" s="146"/>
      <c r="AK21" s="146">
        <f>COUNTBLANK(週時程表!AK12:AK19)</f>
        <v>0</v>
      </c>
      <c r="AM21" s="362"/>
      <c r="AN21" s="363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66"/>
    </row>
    <row r="22" spans="2:90" ht="22.5" customHeight="1">
      <c r="D22" s="117"/>
      <c r="E22" s="117"/>
      <c r="F22" s="117"/>
      <c r="G22" s="117"/>
      <c r="K22" s="146"/>
      <c r="T22" s="146"/>
      <c r="U22" s="146"/>
      <c r="V22" s="146"/>
      <c r="W22" s="146"/>
      <c r="X22" s="146"/>
      <c r="Y22" s="146"/>
      <c r="Z22" s="161"/>
      <c r="AG22" s="146"/>
      <c r="AH22" s="146"/>
      <c r="AI22" s="146"/>
      <c r="AJ22" s="146"/>
      <c r="AK22" s="146"/>
      <c r="AL22" s="146"/>
      <c r="AM22" s="362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</row>
    <row r="23" spans="2:90" ht="22.5" customHeight="1" thickBot="1">
      <c r="B23" s="340" t="s">
        <v>182</v>
      </c>
      <c r="C23" s="340"/>
      <c r="D23" s="117"/>
      <c r="E23" s="367"/>
      <c r="F23" s="340"/>
      <c r="G23" s="343"/>
      <c r="I23" s="147"/>
      <c r="K23" s="147"/>
      <c r="O23" s="340" t="s">
        <v>182</v>
      </c>
      <c r="P23" s="340"/>
      <c r="R23" s="367"/>
      <c r="S23" s="340"/>
      <c r="T23" s="343"/>
      <c r="V23" s="147"/>
      <c r="X23" s="147"/>
      <c r="Z23" s="325"/>
      <c r="AA23" s="368"/>
      <c r="AB23" s="340" t="s">
        <v>182</v>
      </c>
      <c r="AC23" s="340"/>
      <c r="AE23" s="367"/>
      <c r="AF23" s="340"/>
      <c r="AG23" s="343"/>
      <c r="AI23" s="147"/>
      <c r="AK23" s="147"/>
      <c r="AM23" s="325"/>
      <c r="AN23" s="369"/>
      <c r="AO23" s="234"/>
      <c r="AP23" s="234"/>
      <c r="AQ23" s="234"/>
      <c r="AR23" s="234"/>
      <c r="AS23" s="234"/>
      <c r="AT23" s="234"/>
      <c r="AU23" s="344"/>
      <c r="AV23" s="234"/>
      <c r="AW23" s="234"/>
      <c r="AX23" s="234"/>
      <c r="AY23" s="234"/>
      <c r="BB23" s="340" t="s">
        <v>181</v>
      </c>
      <c r="BC23" s="340"/>
      <c r="BE23" s="367"/>
      <c r="BF23" s="340"/>
      <c r="BG23" s="343"/>
      <c r="BI23" s="147"/>
      <c r="BK23" s="147"/>
      <c r="BM23" s="362"/>
      <c r="BN23" s="363"/>
      <c r="BO23" s="340" t="s">
        <v>181</v>
      </c>
      <c r="BP23" s="340"/>
      <c r="BR23" s="367"/>
      <c r="BS23" s="340"/>
      <c r="BT23" s="343"/>
      <c r="BV23" s="147"/>
      <c r="BX23" s="147"/>
      <c r="BZ23" s="362"/>
      <c r="CA23" s="363"/>
      <c r="CB23" s="340" t="s">
        <v>181</v>
      </c>
      <c r="CC23" s="340"/>
      <c r="CE23" s="367"/>
      <c r="CF23" s="340"/>
      <c r="CG23" s="343"/>
      <c r="CI23" s="147"/>
      <c r="CK23" s="147"/>
    </row>
    <row r="24" spans="2:90" ht="22.5" customHeight="1" thickBot="1">
      <c r="B24" s="346"/>
      <c r="C24" s="590" t="s">
        <v>11</v>
      </c>
      <c r="D24" s="591"/>
      <c r="E24" s="590" t="s">
        <v>106</v>
      </c>
      <c r="F24" s="591"/>
      <c r="G24" s="590" t="s">
        <v>107</v>
      </c>
      <c r="H24" s="591"/>
      <c r="I24" s="590" t="s">
        <v>108</v>
      </c>
      <c r="J24" s="591"/>
      <c r="K24" s="592" t="s">
        <v>85</v>
      </c>
      <c r="L24" s="591"/>
      <c r="M24" s="319"/>
      <c r="O24" s="346"/>
      <c r="P24" s="590" t="s">
        <v>11</v>
      </c>
      <c r="Q24" s="591"/>
      <c r="R24" s="590" t="s">
        <v>106</v>
      </c>
      <c r="S24" s="591"/>
      <c r="T24" s="590" t="s">
        <v>107</v>
      </c>
      <c r="U24" s="591"/>
      <c r="V24" s="590" t="s">
        <v>108</v>
      </c>
      <c r="W24" s="591"/>
      <c r="X24" s="592" t="s">
        <v>85</v>
      </c>
      <c r="Y24" s="591"/>
      <c r="Z24" s="325"/>
      <c r="AA24" s="234"/>
      <c r="AB24" s="346"/>
      <c r="AC24" s="590" t="s">
        <v>11</v>
      </c>
      <c r="AD24" s="591"/>
      <c r="AE24" s="590" t="s">
        <v>106</v>
      </c>
      <c r="AF24" s="591"/>
      <c r="AG24" s="590" t="s">
        <v>107</v>
      </c>
      <c r="AH24" s="591"/>
      <c r="AI24" s="590" t="s">
        <v>108</v>
      </c>
      <c r="AJ24" s="591"/>
      <c r="AK24" s="592" t="s">
        <v>85</v>
      </c>
      <c r="AL24" s="591"/>
      <c r="AM24" s="325"/>
      <c r="AO24" s="326"/>
      <c r="AP24" s="589"/>
      <c r="AQ24" s="589"/>
      <c r="AR24" s="589"/>
      <c r="AS24" s="589"/>
      <c r="AT24" s="589"/>
      <c r="AU24" s="589"/>
      <c r="AV24" s="589"/>
      <c r="AW24" s="589"/>
      <c r="AX24" s="589"/>
      <c r="AY24" s="589"/>
      <c r="BB24" s="393">
        <f>IF(OR(LEFT(週時程表!Q7,1)="高",LEFT(週時程表!Q7,1)="特"),1,0)</f>
        <v>0</v>
      </c>
      <c r="BC24" s="590" t="s">
        <v>11</v>
      </c>
      <c r="BD24" s="591"/>
      <c r="BE24" s="590" t="s">
        <v>106</v>
      </c>
      <c r="BF24" s="591"/>
      <c r="BG24" s="590" t="s">
        <v>107</v>
      </c>
      <c r="BH24" s="591"/>
      <c r="BI24" s="590" t="s">
        <v>108</v>
      </c>
      <c r="BJ24" s="591"/>
      <c r="BK24" s="592" t="s">
        <v>85</v>
      </c>
      <c r="BL24" s="591"/>
      <c r="BM24" s="362"/>
      <c r="BN24" s="363"/>
      <c r="BO24" s="346"/>
      <c r="BP24" s="590" t="s">
        <v>11</v>
      </c>
      <c r="BQ24" s="591"/>
      <c r="BR24" s="590" t="s">
        <v>106</v>
      </c>
      <c r="BS24" s="591"/>
      <c r="BT24" s="590" t="s">
        <v>107</v>
      </c>
      <c r="BU24" s="591"/>
      <c r="BV24" s="590" t="s">
        <v>108</v>
      </c>
      <c r="BW24" s="591"/>
      <c r="BX24" s="592" t="s">
        <v>85</v>
      </c>
      <c r="BY24" s="591"/>
      <c r="BZ24" s="362"/>
      <c r="CA24" s="363"/>
      <c r="CB24" s="346"/>
      <c r="CC24" s="590" t="s">
        <v>11</v>
      </c>
      <c r="CD24" s="591"/>
      <c r="CE24" s="590" t="s">
        <v>106</v>
      </c>
      <c r="CF24" s="591"/>
      <c r="CG24" s="590" t="s">
        <v>107</v>
      </c>
      <c r="CH24" s="591"/>
      <c r="CI24" s="590" t="s">
        <v>108</v>
      </c>
      <c r="CJ24" s="591"/>
      <c r="CK24" s="592" t="s">
        <v>85</v>
      </c>
      <c r="CL24" s="591"/>
    </row>
    <row r="25" spans="2:90" ht="22.5" customHeight="1">
      <c r="B25" s="348" t="s">
        <v>14</v>
      </c>
      <c r="C25" s="349">
        <f>IF(AND(COUNTIF(時数除外2,LEFT(週時程表!C25,1))=0,週時程表!D25=""),0,(COUNTIF(時数除外2,LEFT(週時程表!C25,1))+COUNTIF(時数除外2,LEFT(週時程表!D25,1)))*0.5)</f>
        <v>0</v>
      </c>
      <c r="D25" s="350"/>
      <c r="E25" s="349">
        <f>IF(AND(COUNTIF(時数除外2,LEFT(週時程表!E25,1))=0,週時程表!F25=""),0,(COUNTIF(時数除外2,LEFT(週時程表!E25,1))+COUNTIF(時数除外2,LEFT(週時程表!F25,1)))*0.5)</f>
        <v>1</v>
      </c>
      <c r="F25" s="350"/>
      <c r="G25" s="349">
        <f>IF(AND(COUNTIF(時数除外2,LEFT(週時程表!G25,1))=0,週時程表!H25=""),0,(COUNTIF(時数除外2,LEFT(週時程表!G25,1))+COUNTIF(時数除外2,LEFT(週時程表!H25,1)))*0.5)</f>
        <v>1</v>
      </c>
      <c r="H25" s="350"/>
      <c r="I25" s="349">
        <f>IF(AND(COUNTIF(時数除外2,LEFT(週時程表!I25,1))=0,週時程表!J25=""),0,(COUNTIF(時数除外2,LEFT(週時程表!I25,1))+COUNTIF(時数除外2,LEFT(週時程表!J25,1)))*0.5)</f>
        <v>1</v>
      </c>
      <c r="J25" s="350"/>
      <c r="K25" s="349">
        <f>IF(AND(COUNTIF(時数除外2,LEFT(週時程表!K25,1))=0,週時程表!L25=""),0,(COUNTIF(時数除外2,LEFT(週時程表!K25,1))+COUNTIF(時数除外2,LEFT(週時程表!L25,1)))*0.5)</f>
        <v>1</v>
      </c>
      <c r="L25" s="350"/>
      <c r="M25" s="370"/>
      <c r="O25" s="348" t="s">
        <v>14</v>
      </c>
      <c r="P25" s="349">
        <f>IF(AND(COUNTIF(時数除外2,LEFT(週時程表!P25,1))=0,週時程表!Q25=""),0,(COUNTIF(時数除外2,LEFT(週時程表!P25,1))+COUNTIF(時数除外2,LEFT(週時程表!Q25,1)))*0.5)</f>
        <v>1</v>
      </c>
      <c r="Q25" s="350"/>
      <c r="R25" s="349">
        <f>IF(AND(COUNTIF(時数除外2,LEFT(週時程表!R25,1))=0,週時程表!S25=""),0,(COUNTIF(時数除外2,LEFT(週時程表!R25,1))+COUNTIF(時数除外2,LEFT(週時程表!S25,1)))*0.5)</f>
        <v>1</v>
      </c>
      <c r="S25" s="350"/>
      <c r="T25" s="349">
        <f>IF(AND(COUNTIF(時数除外2,LEFT(週時程表!T25,1))=0,週時程表!U25=""),0,(COUNTIF(時数除外2,LEFT(週時程表!T25,1))+COUNTIF(時数除外2,LEFT(週時程表!U25,1)))*0.5)</f>
        <v>1</v>
      </c>
      <c r="U25" s="350"/>
      <c r="V25" s="349">
        <f>IF(AND(COUNTIF(時数除外2,LEFT(週時程表!V25,1))=0,週時程表!W25=""),0,(COUNTIF(時数除外2,LEFT(週時程表!V25,1))+COUNTIF(時数除外2,LEFT(週時程表!W25,1)))*0.5)</f>
        <v>1</v>
      </c>
      <c r="W25" s="350"/>
      <c r="X25" s="349">
        <f>IF(AND(COUNTIF(時数除外2,LEFT(週時程表!X25,1))=0,週時程表!Y25=""),0,(COUNTIF(時数除外2,LEFT(週時程表!X25,1))+COUNTIF(時数除外2,LEFT(週時程表!Y25,1)))*0.5)</f>
        <v>1</v>
      </c>
      <c r="Y25" s="350"/>
      <c r="Z25" s="371"/>
      <c r="AA25" s="234"/>
      <c r="AB25" s="348" t="s">
        <v>14</v>
      </c>
      <c r="AC25" s="349">
        <f>IF(AND(COUNTIF(時数除外2,LEFT(週時程表!AC25,1))=0,週時程表!AD25=""),0,(COUNTIF(時数除外2,LEFT(週時程表!AC25,1))+COUNTIF(時数除外2,LEFT(週時程表!AD25,1)))*0.5)</f>
        <v>1</v>
      </c>
      <c r="AD25" s="350"/>
      <c r="AE25" s="349">
        <f>IF(AND(COUNTIF(時数除外2,LEFT(週時程表!AE25,1))=0,週時程表!AF25=""),0,(COUNTIF(時数除外2,LEFT(週時程表!AE25,1))+COUNTIF(時数除外2,LEFT(週時程表!AF25,1)))*0.5)</f>
        <v>1</v>
      </c>
      <c r="AF25" s="350"/>
      <c r="AG25" s="349">
        <f>IF(AND(COUNTIF(時数除外2,LEFT(週時程表!AG25,1))=0,週時程表!AH25=""),0,(COUNTIF(時数除外2,LEFT(週時程表!AG25,1))+COUNTIF(時数除外2,LEFT(週時程表!AH25,1)))*0.5)</f>
        <v>1</v>
      </c>
      <c r="AH25" s="350"/>
      <c r="AI25" s="349">
        <f>IF(AND(COUNTIF(時数除外2,LEFT(週時程表!AI25,1))=0,週時程表!AJ25=""),0,(COUNTIF(時数除外2,LEFT(週時程表!AI25,1))+COUNTIF(時数除外2,LEFT(週時程表!AJ25,1)))*0.5)</f>
        <v>1</v>
      </c>
      <c r="AJ25" s="350"/>
      <c r="AK25" s="349">
        <f>IF(AND(COUNTIF(時数除外2,LEFT(週時程表!AK25,1))=0,週時程表!AL25=""),0,(COUNTIF(時数除外2,LEFT(週時程表!AK25,1))+COUNTIF(時数除外2,LEFT(週時程表!AL25,1)))*0.5)</f>
        <v>1</v>
      </c>
      <c r="AL25" s="350"/>
      <c r="AM25" s="371"/>
      <c r="AO25" s="372"/>
      <c r="AP25" s="233"/>
      <c r="AQ25" s="373"/>
      <c r="AR25" s="233"/>
      <c r="AS25" s="373"/>
      <c r="AT25" s="233"/>
      <c r="AU25" s="373"/>
      <c r="AV25" s="233"/>
      <c r="AW25" s="373"/>
      <c r="AX25" s="233"/>
      <c r="AY25" s="373"/>
      <c r="BB25" s="348" t="s">
        <v>14</v>
      </c>
      <c r="BC25" s="374">
        <f ca="1">IFERROR(COUNTIF(INDIRECT(義務県立),LEFT(週時程表!C25,1))*VLOOKUP(LEFT(週時程表!C25,1),INDIRECT(義務県立),2,0)*0.5,0)</f>
        <v>0</v>
      </c>
      <c r="BD25" s="375">
        <f ca="1">IFERROR(IF(COUNTIF(INDIRECT(義務県立),LEFT(週時程表!D25,1)),VLOOKUP(LEFT(週時程表!D25,1),INDIRECT(義務県立),2,0)*0.5,IF(AND(BC25&gt;0,週時程表!D25=""),VLOOKUP(LEFT(週時程表!C25,1),INDIRECT(義務県立),2,0)*0.5,0)),0)</f>
        <v>0</v>
      </c>
      <c r="BE25" s="374">
        <f ca="1">IFERROR(COUNTIF(INDIRECT(義務県立),LEFT(週時程表!E25,1))*VLOOKUP(LEFT(週時程表!E25,1),INDIRECT(義務県立),2,0)*0.5,0)</f>
        <v>0</v>
      </c>
      <c r="BF25" s="375">
        <f ca="1">IFERROR(IF(COUNTIF(INDIRECT(義務県立),LEFT(週時程表!F25,1)),VLOOKUP(LEFT(週時程表!F25,1),INDIRECT(義務県立),2,0)*0.5,IF(AND(BE25&gt;0,週時程表!F25=""),VLOOKUP(LEFT(週時程表!E25,1),INDIRECT(義務県立),2,0)*0.5,0)),0)</f>
        <v>0</v>
      </c>
      <c r="BG25" s="374">
        <f ca="1">IFERROR(COUNTIF(INDIRECT(義務県立),LEFT(週時程表!G25,1))*VLOOKUP(LEFT(週時程表!G25,1),INDIRECT(義務県立),2,0)*0.5,0)</f>
        <v>0</v>
      </c>
      <c r="BH25" s="375">
        <f ca="1">IFERROR(IF(COUNTIF(INDIRECT(義務県立),LEFT(週時程表!H25,1)),VLOOKUP(LEFT(週時程表!H25,1),INDIRECT(義務県立),2,0)*0.5,IF(AND(BG25&gt;0,週時程表!H25=""),VLOOKUP(LEFT(週時程表!G25,1),INDIRECT(義務県立),2,0)*0.5,0)),0)</f>
        <v>0</v>
      </c>
      <c r="BI25" s="374">
        <f ca="1">IFERROR(COUNTIF(INDIRECT(義務県立),LEFT(週時程表!I25,1))*VLOOKUP(LEFT(週時程表!I25,1),INDIRECT(義務県立),2,0)*0.5,0)</f>
        <v>0</v>
      </c>
      <c r="BJ25" s="375">
        <f ca="1">IFERROR(IF(COUNTIF(INDIRECT(義務県立),LEFT(週時程表!J25,1)),VLOOKUP(LEFT(週時程表!J25,1),INDIRECT(義務県立),2,0)*0.5,IF(AND(BI25&gt;0,週時程表!J25=""),VLOOKUP(LEFT(週時程表!I25,1),INDIRECT(義務県立),2,0)*0.5,0)),0)</f>
        <v>0</v>
      </c>
      <c r="BK25" s="374">
        <f ca="1">IFERROR(COUNTIF(INDIRECT(義務県立),LEFT(週時程表!K25,1))*VLOOKUP(LEFT(週時程表!K25,1),INDIRECT(義務県立),2,0)*0.5,0)</f>
        <v>0</v>
      </c>
      <c r="BL25" s="375">
        <f ca="1">IFERROR(IF(COUNTIF(INDIRECT(義務県立),LEFT(週時程表!L25,1)),VLOOKUP(LEFT(週時程表!L25,1),INDIRECT(義務県立),2,0)*0.5,IF(AND(BK25&gt;0,週時程表!L25=""),VLOOKUP(LEFT(週時程表!K25,1),INDIRECT(義務県立),2,0)*0.5,0)),0)</f>
        <v>0</v>
      </c>
      <c r="BM25" s="376"/>
      <c r="BN25" s="377"/>
      <c r="BO25" s="378" t="s">
        <v>14</v>
      </c>
      <c r="BP25" s="374">
        <f ca="1">IFERROR(COUNTIF(INDIRECT(義務県立),LEFT(週時程表!P25,1))*VLOOKUP(LEFT(週時程表!P25,1),INDIRECT(義務県立),2,0)*0.5,0)</f>
        <v>0</v>
      </c>
      <c r="BQ25" s="375">
        <f ca="1">IFERROR(IF(COUNTIF(INDIRECT(義務県立),LEFT(週時程表!Q25,1)),VLOOKUP(LEFT(週時程表!Q25,1),INDIRECT(義務県立),2,0)*0.5,IF(AND(BP25&gt;0,週時程表!Q25=""),VLOOKUP(LEFT(週時程表!P25,1),INDIRECT(義務県立),2,0)*0.5,0)),0)</f>
        <v>0</v>
      </c>
      <c r="BR25" s="374">
        <f ca="1">IFERROR(COUNTIF(INDIRECT(義務県立),LEFT(週時程表!R25,1))*VLOOKUP(LEFT(週時程表!R25,1),INDIRECT(義務県立),2,0)*0.5,0)</f>
        <v>0</v>
      </c>
      <c r="BS25" s="375">
        <f ca="1">IFERROR(IF(COUNTIF(INDIRECT(義務県立),LEFT(週時程表!S25,1)),VLOOKUP(LEFT(週時程表!S25,1),INDIRECT(義務県立),2,0)*0.5,IF(AND(BR25&gt;0,週時程表!S25=""),VLOOKUP(LEFT(週時程表!R25,1),INDIRECT(義務県立),2,0)*0.5,0)),0)</f>
        <v>0</v>
      </c>
      <c r="BT25" s="374">
        <f ca="1">IFERROR(COUNTIF(INDIRECT(義務県立),LEFT(週時程表!T25,1))*VLOOKUP(LEFT(週時程表!T25,1),INDIRECT(義務県立),2,0)*0.5,0)</f>
        <v>0</v>
      </c>
      <c r="BU25" s="375">
        <f ca="1">IFERROR(IF(COUNTIF(INDIRECT(義務県立),LEFT(週時程表!U25,1)),VLOOKUP(LEFT(週時程表!U25,1),INDIRECT(義務県立),2,0)*0.5,IF(AND(BT25&gt;0,週時程表!U25=""),VLOOKUP(LEFT(週時程表!T25,1),INDIRECT(義務県立),2,0)*0.5,0)),0)</f>
        <v>0</v>
      </c>
      <c r="BV25" s="374">
        <f ca="1">IFERROR(COUNTIF(INDIRECT(義務県立),LEFT(週時程表!V25,1))*VLOOKUP(LEFT(週時程表!V25,1),INDIRECT(義務県立),2,0)*0.5,0)</f>
        <v>0</v>
      </c>
      <c r="BW25" s="375">
        <f ca="1">IFERROR(IF(COUNTIF(INDIRECT(義務県立),LEFT(週時程表!W25,1)),VLOOKUP(LEFT(週時程表!W25,1),INDIRECT(義務県立),2,0)*0.5,IF(AND(BV25&gt;0,週時程表!W25=""),VLOOKUP(LEFT(週時程表!V25,1),INDIRECT(義務県立),2,0)*0.5,0)),0)</f>
        <v>0</v>
      </c>
      <c r="BX25" s="374">
        <f ca="1">IFERROR(COUNTIF(INDIRECT(義務県立),LEFT(週時程表!X25,1))*VLOOKUP(LEFT(週時程表!X25,1),INDIRECT(義務県立),2,0)*0.5,0)</f>
        <v>0</v>
      </c>
      <c r="BY25" s="375">
        <f ca="1">IFERROR(IF(COUNTIF(INDIRECT(義務県立),LEFT(週時程表!Y25,1)),VLOOKUP(LEFT(週時程表!Y25,1),INDIRECT(義務県立),2,0)*0.5,IF(AND(BX25&gt;0,週時程表!Y25=""),VLOOKUP(LEFT(週時程表!X25,1),INDIRECT(義務県立),2,0)*0.5,0)),0)</f>
        <v>0</v>
      </c>
      <c r="BZ25" s="376"/>
      <c r="CA25" s="377"/>
      <c r="CB25" s="378" t="s">
        <v>14</v>
      </c>
      <c r="CC25" s="374">
        <f ca="1">IFERROR(COUNTIF(INDIRECT(義務県立),LEFT(週時程表!AC25,1))*VLOOKUP(LEFT(週時程表!AC25,1),INDIRECT(義務県立),2,0)*0.5,0)</f>
        <v>0</v>
      </c>
      <c r="CD25" s="375">
        <f ca="1">IFERROR(IF(COUNTIF(INDIRECT(義務県立),LEFT(週時程表!AD25,1)),VLOOKUP(LEFT(週時程表!AD25,1),INDIRECT(義務県立),2,0)*0.5,IF(AND(CC25&gt;0,週時程表!AD25=""),VLOOKUP(LEFT(週時程表!AC25,1),INDIRECT(義務県立),2,0)*0.5,0)),0)</f>
        <v>0</v>
      </c>
      <c r="CE25" s="374">
        <f ca="1">IFERROR(COUNTIF(INDIRECT(義務県立),LEFT(週時程表!AE25,1))*VLOOKUP(LEFT(週時程表!AE25,1),INDIRECT(義務県立),2,0)*0.5,0)</f>
        <v>0</v>
      </c>
      <c r="CF25" s="375">
        <f ca="1">IFERROR(IF(COUNTIF(INDIRECT(義務県立),LEFT(週時程表!AF25,1)),VLOOKUP(LEFT(週時程表!AF25,1),INDIRECT(義務県立),2,0)*0.5,IF(AND(CE25&gt;0,週時程表!AF25=""),VLOOKUP(LEFT(週時程表!AE25,1),INDIRECT(義務県立),2,0)*0.5,0)),0)</f>
        <v>0</v>
      </c>
      <c r="CG25" s="374">
        <f ca="1">IFERROR(COUNTIF(INDIRECT(義務県立),LEFT(週時程表!AG25,1))*VLOOKUP(LEFT(週時程表!AG25,1),INDIRECT(義務県立),2,0)*0.5,0)</f>
        <v>0</v>
      </c>
      <c r="CH25" s="375">
        <f ca="1">IFERROR(IF(COUNTIF(INDIRECT(義務県立),LEFT(週時程表!AH25,1)),VLOOKUP(LEFT(週時程表!AH25,1),INDIRECT(義務県立),2,0)*0.5,IF(AND(CG25&gt;0,週時程表!AH25=""),VLOOKUP(LEFT(週時程表!AG25,1),INDIRECT(義務県立),2,0)*0.5,0)),0)</f>
        <v>0</v>
      </c>
      <c r="CI25" s="374">
        <f ca="1">IFERROR(COUNTIF(INDIRECT(義務県立),LEFT(週時程表!AI25,1))*VLOOKUP(LEFT(週時程表!AI25,1),INDIRECT(義務県立),2,0)*0.5,0)</f>
        <v>0</v>
      </c>
      <c r="CJ25" s="375">
        <f ca="1">IFERROR(IF(COUNTIF(INDIRECT(義務県立),LEFT(週時程表!AJ25,1)),VLOOKUP(LEFT(週時程表!AJ25,1),INDIRECT(義務県立),2,0)*0.5,IF(AND(CI25&gt;0,週時程表!AJ25=""),VLOOKUP(LEFT(週時程表!AI25,1),INDIRECT(義務県立),2,0)*0.5,0)),0)</f>
        <v>0</v>
      </c>
      <c r="CK25" s="374">
        <f ca="1">IFERROR(COUNTIF(INDIRECT(義務県立),LEFT(週時程表!AK25,1))*VLOOKUP(LEFT(週時程表!AK25,1),INDIRECT(義務県立),2,0)*0.5,0)</f>
        <v>0</v>
      </c>
      <c r="CL25" s="375">
        <f ca="1">IFERROR(IF(COUNTIF(INDIRECT(義務県立),LEFT(週時程表!AL25,1)),VLOOKUP(LEFT(週時程表!AL25,1),INDIRECT(義務県立),2,0)*0.5,IF(AND(CK25&gt;0,週時程表!AL25=""),VLOOKUP(LEFT(週時程表!AK25,1),INDIRECT(義務県立),2,0)*0.5,0)),0)</f>
        <v>0</v>
      </c>
    </row>
    <row r="26" spans="2:90" ht="22.5" customHeight="1">
      <c r="B26" s="354" t="s">
        <v>15</v>
      </c>
      <c r="C26" s="355">
        <f>IF(AND(COUNTIF(時数除外2,LEFT(週時程表!C26,1))=0,週時程表!D26=""),0,(COUNTIF(時数除外2,LEFT(週時程表!C26,1))+COUNTIF(時数除外2,LEFT(週時程表!D26,1)))*0.5)</f>
        <v>0</v>
      </c>
      <c r="D26" s="350"/>
      <c r="E26" s="355">
        <f>IF(AND(COUNTIF(時数除外2,LEFT(週時程表!E26,1))=0,週時程表!F26=""),0,(COUNTIF(時数除外2,LEFT(週時程表!E26,1))+COUNTIF(時数除外2,LEFT(週時程表!F26,1)))*0.5)</f>
        <v>1</v>
      </c>
      <c r="F26" s="350"/>
      <c r="G26" s="355">
        <f>IF(AND(COUNTIF(時数除外2,LEFT(週時程表!G26,1))=0,週時程表!H26=""),0,(COUNTIF(時数除外2,LEFT(週時程表!G26,1))+COUNTIF(時数除外2,LEFT(週時程表!H26,1)))*0.5)</f>
        <v>1</v>
      </c>
      <c r="H26" s="350"/>
      <c r="I26" s="355">
        <f>IF(AND(COUNTIF(時数除外2,LEFT(週時程表!I26,1))=0,週時程表!J26=""),0,(COUNTIF(時数除外2,LEFT(週時程表!I26,1))+COUNTIF(時数除外2,LEFT(週時程表!J26,1)))*0.5)</f>
        <v>1</v>
      </c>
      <c r="J26" s="350"/>
      <c r="K26" s="355">
        <f>IF(AND(COUNTIF(時数除外2,LEFT(週時程表!K26,1))=0,週時程表!L26=""),0,(COUNTIF(時数除外2,LEFT(週時程表!K26,1))+COUNTIF(時数除外2,LEFT(週時程表!L26,1)))*0.5)</f>
        <v>1</v>
      </c>
      <c r="L26" s="350"/>
      <c r="M26" s="370"/>
      <c r="O26" s="354" t="s">
        <v>15</v>
      </c>
      <c r="P26" s="355">
        <f>IF(AND(COUNTIF(時数除外2,LEFT(週時程表!P26,1))=0,週時程表!Q26=""),0,(COUNTIF(時数除外2,LEFT(週時程表!P26,1))+COUNTIF(時数除外2,LEFT(週時程表!Q26,1)))*0.5)</f>
        <v>1</v>
      </c>
      <c r="Q26" s="350"/>
      <c r="R26" s="355">
        <f>IF(AND(COUNTIF(時数除外2,LEFT(週時程表!R26,1))=0,週時程表!S26=""),0,(COUNTIF(時数除外2,LEFT(週時程表!R26,1))+COUNTIF(時数除外2,LEFT(週時程表!S26,1)))*0.5)</f>
        <v>1</v>
      </c>
      <c r="S26" s="350"/>
      <c r="T26" s="355">
        <f>IF(AND(COUNTIF(時数除外2,LEFT(週時程表!T26,1))=0,週時程表!U26=""),0,(COUNTIF(時数除外2,LEFT(週時程表!T26,1))+COUNTIF(時数除外2,LEFT(週時程表!U26,1)))*0.5)</f>
        <v>1</v>
      </c>
      <c r="U26" s="350"/>
      <c r="V26" s="355">
        <f>IF(AND(COUNTIF(時数除外2,LEFT(週時程表!V26,1))=0,週時程表!W26=""),0,(COUNTIF(時数除外2,LEFT(週時程表!V26,1))+COUNTIF(時数除外2,LEFT(週時程表!W26,1)))*0.5)</f>
        <v>1</v>
      </c>
      <c r="W26" s="350"/>
      <c r="X26" s="355">
        <f>IF(AND(COUNTIF(時数除外2,LEFT(週時程表!X26,1))=0,週時程表!Y26=""),0,(COUNTIF(時数除外2,LEFT(週時程表!X26,1))+COUNTIF(時数除外2,LEFT(週時程表!Y26,1)))*0.5)</f>
        <v>1</v>
      </c>
      <c r="Y26" s="350"/>
      <c r="Z26" s="371"/>
      <c r="AA26" s="234"/>
      <c r="AB26" s="354" t="s">
        <v>15</v>
      </c>
      <c r="AC26" s="355">
        <f>IF(AND(COUNTIF(時数除外2,LEFT(週時程表!AC26,1))=0,週時程表!AD26=""),0,(COUNTIF(時数除外2,LEFT(週時程表!AC26,1))+COUNTIF(時数除外2,LEFT(週時程表!AD26,1)))*0.5)</f>
        <v>1</v>
      </c>
      <c r="AD26" s="350"/>
      <c r="AE26" s="355">
        <f>IF(AND(COUNTIF(時数除外2,LEFT(週時程表!AE26,1))=0,週時程表!AF26=""),0,(COUNTIF(時数除外2,LEFT(週時程表!AE26,1))+COUNTIF(時数除外2,LEFT(週時程表!AF26,1)))*0.5)</f>
        <v>1</v>
      </c>
      <c r="AF26" s="350"/>
      <c r="AG26" s="355">
        <f>IF(AND(COUNTIF(時数除外2,LEFT(週時程表!AG26,1))=0,週時程表!AH26=""),0,(COUNTIF(時数除外2,LEFT(週時程表!AG26,1))+COUNTIF(時数除外2,LEFT(週時程表!AH26,1)))*0.5)</f>
        <v>1</v>
      </c>
      <c r="AH26" s="350"/>
      <c r="AI26" s="355">
        <f>IF(AND(COUNTIF(時数除外2,LEFT(週時程表!AI26,1))=0,週時程表!AJ26=""),0,(COUNTIF(時数除外2,LEFT(週時程表!AI26,1))+COUNTIF(時数除外2,LEFT(週時程表!AJ26,1)))*0.5)</f>
        <v>1</v>
      </c>
      <c r="AJ26" s="350"/>
      <c r="AK26" s="355">
        <f>IF(AND(COUNTIF(時数除外2,LEFT(週時程表!AK26,1))=0,週時程表!AL26=""),0,(COUNTIF(時数除外2,LEFT(週時程表!AK26,1))+COUNTIF(時数除外2,LEFT(週時程表!AL26,1)))*0.5)</f>
        <v>1</v>
      </c>
      <c r="AL26" s="350"/>
      <c r="AM26" s="371"/>
      <c r="AO26" s="326"/>
      <c r="AP26" s="233"/>
      <c r="AQ26" s="373"/>
      <c r="AR26" s="233"/>
      <c r="AS26" s="373"/>
      <c r="AT26" s="233"/>
      <c r="AU26" s="373"/>
      <c r="AV26" s="233"/>
      <c r="AW26" s="373"/>
      <c r="AX26" s="233"/>
      <c r="AY26" s="373"/>
      <c r="BB26" s="354" t="s">
        <v>15</v>
      </c>
      <c r="BC26" s="379">
        <f ca="1">IFERROR(COUNTIF(INDIRECT(義務県立),LEFT(週時程表!C26,1))*VLOOKUP(LEFT(週時程表!C26,1),INDIRECT(義務県立),2,0)*0.5,0)</f>
        <v>0</v>
      </c>
      <c r="BD26" s="375">
        <f ca="1">IFERROR(IF(COUNTIF(INDIRECT(義務県立),LEFT(週時程表!D26,1)),VLOOKUP(LEFT(週時程表!D26,1),INDIRECT(義務県立),2,0)*0.5,IF(AND(BC26&gt;0,週時程表!D26=""),VLOOKUP(LEFT(週時程表!C26,1),INDIRECT(義務県立),2,0)*0.5,0)),0)</f>
        <v>0</v>
      </c>
      <c r="BE26" s="379">
        <f ca="1">IFERROR(COUNTIF(INDIRECT(義務県立),LEFT(週時程表!E26,1))*VLOOKUP(LEFT(週時程表!E26,1),INDIRECT(義務県立),2,0)*0.5,0)</f>
        <v>0</v>
      </c>
      <c r="BF26" s="375">
        <f ca="1">IFERROR(IF(COUNTIF(INDIRECT(義務県立),LEFT(週時程表!F26,1)),VLOOKUP(LEFT(週時程表!F26,1),INDIRECT(義務県立),2,0)*0.5,IF(AND(BE26&gt;0,週時程表!F26=""),VLOOKUP(LEFT(週時程表!E26,1),INDIRECT(義務県立),2,0)*0.5,0)),0)</f>
        <v>0</v>
      </c>
      <c r="BG26" s="379">
        <f ca="1">IFERROR(COUNTIF(INDIRECT(義務県立),LEFT(週時程表!G26,1))*VLOOKUP(LEFT(週時程表!G26,1),INDIRECT(義務県立),2,0)*0.5,0)</f>
        <v>0</v>
      </c>
      <c r="BH26" s="375">
        <f ca="1">IFERROR(IF(COUNTIF(INDIRECT(義務県立),LEFT(週時程表!H26,1)),VLOOKUP(LEFT(週時程表!H26,1),INDIRECT(義務県立),2,0)*0.5,IF(AND(BG26&gt;0,週時程表!H26=""),VLOOKUP(LEFT(週時程表!G26,1),INDIRECT(義務県立),2,0)*0.5,0)),0)</f>
        <v>0</v>
      </c>
      <c r="BI26" s="379">
        <f ca="1">IFERROR(COUNTIF(INDIRECT(義務県立),LEFT(週時程表!I26,1))*VLOOKUP(LEFT(週時程表!I26,1),INDIRECT(義務県立),2,0)*0.5,0)</f>
        <v>0</v>
      </c>
      <c r="BJ26" s="375">
        <f ca="1">IFERROR(IF(COUNTIF(INDIRECT(義務県立),LEFT(週時程表!J26,1)),VLOOKUP(LEFT(週時程表!J26,1),INDIRECT(義務県立),2,0)*0.5,IF(AND(BI26&gt;0,週時程表!J26=""),VLOOKUP(LEFT(週時程表!I26,1),INDIRECT(義務県立),2,0)*0.5,0)),0)</f>
        <v>0</v>
      </c>
      <c r="BK26" s="379">
        <f ca="1">IFERROR(COUNTIF(INDIRECT(義務県立),LEFT(週時程表!K26,1))*VLOOKUP(LEFT(週時程表!K26,1),INDIRECT(義務県立),2,0)*0.5,0)</f>
        <v>0</v>
      </c>
      <c r="BL26" s="375">
        <f ca="1">IFERROR(IF(COUNTIF(INDIRECT(義務県立),LEFT(週時程表!L26,1)),VLOOKUP(LEFT(週時程表!L26,1),INDIRECT(義務県立),2,0)*0.5,IF(AND(BK26&gt;0,週時程表!L26=""),VLOOKUP(LEFT(週時程表!K26,1),INDIRECT(義務県立),2,0)*0.5,0)),0)</f>
        <v>0</v>
      </c>
      <c r="BM26" s="380"/>
      <c r="BN26" s="381"/>
      <c r="BO26" s="382" t="s">
        <v>15</v>
      </c>
      <c r="BP26" s="379">
        <f ca="1">IFERROR(COUNTIF(INDIRECT(義務県立),LEFT(週時程表!P26,1))*VLOOKUP(LEFT(週時程表!P26,1),INDIRECT(義務県立),2,0)*0.5,0)</f>
        <v>0</v>
      </c>
      <c r="BQ26" s="375">
        <f ca="1">IFERROR(IF(COUNTIF(INDIRECT(義務県立),LEFT(週時程表!Q26,1)),VLOOKUP(LEFT(週時程表!Q26,1),INDIRECT(義務県立),2,0)*0.5,IF(AND(BP26&gt;0,週時程表!Q26=""),VLOOKUP(LEFT(週時程表!P26,1),INDIRECT(義務県立),2,0)*0.5,0)),0)</f>
        <v>0</v>
      </c>
      <c r="BR26" s="379">
        <f ca="1">IFERROR(COUNTIF(INDIRECT(義務県立),LEFT(週時程表!R26,1))*VLOOKUP(LEFT(週時程表!R26,1),INDIRECT(義務県立),2,0)*0.5,0)</f>
        <v>0</v>
      </c>
      <c r="BS26" s="375">
        <f ca="1">IFERROR(IF(COUNTIF(INDIRECT(義務県立),LEFT(週時程表!S26,1)),VLOOKUP(LEFT(週時程表!S26,1),INDIRECT(義務県立),2,0)*0.5,IF(AND(BR26&gt;0,週時程表!S26=""),VLOOKUP(LEFT(週時程表!R26,1),INDIRECT(義務県立),2,0)*0.5,0)),0)</f>
        <v>0</v>
      </c>
      <c r="BT26" s="379">
        <f ca="1">IFERROR(COUNTIF(INDIRECT(義務県立),LEFT(週時程表!T26,1))*VLOOKUP(LEFT(週時程表!T26,1),INDIRECT(義務県立),2,0)*0.5,0)</f>
        <v>0</v>
      </c>
      <c r="BU26" s="375">
        <f ca="1">IFERROR(IF(COUNTIF(INDIRECT(義務県立),LEFT(週時程表!U26,1)),VLOOKUP(LEFT(週時程表!U26,1),INDIRECT(義務県立),2,0)*0.5,IF(AND(BT26&gt;0,週時程表!U26=""),VLOOKUP(LEFT(週時程表!T26,1),INDIRECT(義務県立),2,0)*0.5,0)),0)</f>
        <v>0</v>
      </c>
      <c r="BV26" s="379">
        <f ca="1">IFERROR(COUNTIF(INDIRECT(義務県立),LEFT(週時程表!V26,1))*VLOOKUP(LEFT(週時程表!V26,1),INDIRECT(義務県立),2,0)*0.5,0)</f>
        <v>0</v>
      </c>
      <c r="BW26" s="375">
        <f ca="1">IFERROR(IF(COUNTIF(INDIRECT(義務県立),LEFT(週時程表!W26,1)),VLOOKUP(LEFT(週時程表!W26,1),INDIRECT(義務県立),2,0)*0.5,IF(AND(BV26&gt;0,週時程表!W26=""),VLOOKUP(LEFT(週時程表!V26,1),INDIRECT(義務県立),2,0)*0.5,0)),0)</f>
        <v>0</v>
      </c>
      <c r="BX26" s="379">
        <f ca="1">IFERROR(COUNTIF(INDIRECT(義務県立),LEFT(週時程表!X26,1))*VLOOKUP(LEFT(週時程表!X26,1),INDIRECT(義務県立),2,0)*0.5,0)</f>
        <v>0</v>
      </c>
      <c r="BY26" s="375">
        <f ca="1">IFERROR(IF(COUNTIF(INDIRECT(義務県立),LEFT(週時程表!Y26,1)),VLOOKUP(LEFT(週時程表!Y26,1),INDIRECT(義務県立),2,0)*0.5,IF(AND(BX26&gt;0,週時程表!Y26=""),VLOOKUP(LEFT(週時程表!X26,1),INDIRECT(義務県立),2,0)*0.5,0)),0)</f>
        <v>0</v>
      </c>
      <c r="BZ26" s="376"/>
      <c r="CA26" s="377"/>
      <c r="CB26" s="382" t="s">
        <v>15</v>
      </c>
      <c r="CC26" s="379">
        <f ca="1">IFERROR(COUNTIF(INDIRECT(義務県立),LEFT(週時程表!AC26,1))*VLOOKUP(LEFT(週時程表!AC26,1),INDIRECT(義務県立),2,0)*0.5,0)</f>
        <v>0</v>
      </c>
      <c r="CD26" s="375">
        <f ca="1">IFERROR(IF(COUNTIF(INDIRECT(義務県立),LEFT(週時程表!AD26,1)),VLOOKUP(LEFT(週時程表!AD26,1),INDIRECT(義務県立),2,0)*0.5,IF(AND(CC26&gt;0,週時程表!AD26=""),VLOOKUP(LEFT(週時程表!AC26,1),INDIRECT(義務県立),2,0)*0.5,0)),0)</f>
        <v>0</v>
      </c>
      <c r="CE26" s="379">
        <f ca="1">IFERROR(COUNTIF(INDIRECT(義務県立),LEFT(週時程表!AE26,1))*VLOOKUP(LEFT(週時程表!AE26,1),INDIRECT(義務県立),2,0)*0.5,0)</f>
        <v>0</v>
      </c>
      <c r="CF26" s="375">
        <f ca="1">IFERROR(IF(COUNTIF(INDIRECT(義務県立),LEFT(週時程表!AF26,1)),VLOOKUP(LEFT(週時程表!AF26,1),INDIRECT(義務県立),2,0)*0.5,IF(AND(CE26&gt;0,週時程表!AF26=""),VLOOKUP(LEFT(週時程表!AE26,1),INDIRECT(義務県立),2,0)*0.5,0)),0)</f>
        <v>0</v>
      </c>
      <c r="CG26" s="379">
        <f ca="1">IFERROR(COUNTIF(INDIRECT(義務県立),LEFT(週時程表!AG26,1))*VLOOKUP(LEFT(週時程表!AG26,1),INDIRECT(義務県立),2,0)*0.5,0)</f>
        <v>0</v>
      </c>
      <c r="CH26" s="375">
        <f ca="1">IFERROR(IF(COUNTIF(INDIRECT(義務県立),LEFT(週時程表!AH26,1)),VLOOKUP(LEFT(週時程表!AH26,1),INDIRECT(義務県立),2,0)*0.5,IF(AND(CG26&gt;0,週時程表!AH26=""),VLOOKUP(LEFT(週時程表!AG26,1),INDIRECT(義務県立),2,0)*0.5,0)),0)</f>
        <v>0</v>
      </c>
      <c r="CI26" s="379">
        <f ca="1">IFERROR(COUNTIF(INDIRECT(義務県立),LEFT(週時程表!AI26,1))*VLOOKUP(LEFT(週時程表!AI26,1),INDIRECT(義務県立),2,0)*0.5,0)</f>
        <v>0</v>
      </c>
      <c r="CJ26" s="375">
        <f ca="1">IFERROR(IF(COUNTIF(INDIRECT(義務県立),LEFT(週時程表!AJ26,1)),VLOOKUP(LEFT(週時程表!AJ26,1),INDIRECT(義務県立),2,0)*0.5,IF(AND(CI26&gt;0,週時程表!AJ26=""),VLOOKUP(LEFT(週時程表!AI26,1),INDIRECT(義務県立),2,0)*0.5,0)),0)</f>
        <v>0</v>
      </c>
      <c r="CK26" s="379">
        <f ca="1">IFERROR(COUNTIF(INDIRECT(義務県立),LEFT(週時程表!AK26,1))*VLOOKUP(LEFT(週時程表!AK26,1),INDIRECT(義務県立),2,0)*0.5,0)</f>
        <v>0</v>
      </c>
      <c r="CL26" s="375">
        <f ca="1">IFERROR(IF(COUNTIF(INDIRECT(義務県立),LEFT(週時程表!AL26,1)),VLOOKUP(LEFT(週時程表!AL26,1),INDIRECT(義務県立),2,0)*0.5,IF(AND(CK26&gt;0,週時程表!AL26=""),VLOOKUP(LEFT(週時程表!AK26,1),INDIRECT(義務県立),2,0)*0.5,0)),0)</f>
        <v>0</v>
      </c>
    </row>
    <row r="27" spans="2:90" ht="22.5" customHeight="1">
      <c r="B27" s="354" t="s">
        <v>16</v>
      </c>
      <c r="C27" s="355">
        <f>IF(AND(COUNTIF(時数除外2,LEFT(週時程表!C27,1))=0,週時程表!D27=""),0,(COUNTIF(時数除外2,LEFT(週時程表!C27,1))+COUNTIF(時数除外2,LEFT(週時程表!D27,1)))*0.5)</f>
        <v>1</v>
      </c>
      <c r="D27" s="350"/>
      <c r="E27" s="355">
        <f>IF(AND(COUNTIF(時数除外2,LEFT(週時程表!E27,1))=0,週時程表!F27=""),0,(COUNTIF(時数除外2,LEFT(週時程表!E27,1))+COUNTIF(時数除外2,LEFT(週時程表!F27,1)))*0.5)</f>
        <v>1</v>
      </c>
      <c r="F27" s="350"/>
      <c r="G27" s="355">
        <f>IF(AND(COUNTIF(時数除外2,LEFT(週時程表!G27,1))=0,週時程表!H27=""),0,(COUNTIF(時数除外2,LEFT(週時程表!G27,1))+COUNTIF(時数除外2,LEFT(週時程表!H27,1)))*0.5)</f>
        <v>1</v>
      </c>
      <c r="H27" s="350"/>
      <c r="I27" s="355">
        <f>IF(AND(COUNTIF(時数除外2,LEFT(週時程表!I27,1))=0,週時程表!J27=""),0,(COUNTIF(時数除外2,LEFT(週時程表!I27,1))+COUNTIF(時数除外2,LEFT(週時程表!J27,1)))*0.5)</f>
        <v>1</v>
      </c>
      <c r="J27" s="350"/>
      <c r="K27" s="355">
        <f>IF(AND(COUNTIF(時数除外2,LEFT(週時程表!K27,1))=0,週時程表!L27=""),0,(COUNTIF(時数除外2,LEFT(週時程表!K27,1))+COUNTIF(時数除外2,LEFT(週時程表!L27,1)))*0.5)</f>
        <v>1</v>
      </c>
      <c r="L27" s="350"/>
      <c r="M27" s="370"/>
      <c r="O27" s="354" t="s">
        <v>16</v>
      </c>
      <c r="P27" s="355">
        <f>IF(AND(COUNTIF(時数除外2,LEFT(週時程表!P27,1))=0,週時程表!Q27=""),0,(COUNTIF(時数除外2,LEFT(週時程表!P27,1))+COUNTIF(時数除外2,LEFT(週時程表!Q27,1)))*0.5)</f>
        <v>1</v>
      </c>
      <c r="Q27" s="350"/>
      <c r="R27" s="355">
        <f>IF(AND(COUNTIF(時数除外2,LEFT(週時程表!R27,1))=0,週時程表!S27=""),0,(COUNTIF(時数除外2,LEFT(週時程表!R27,1))+COUNTIF(時数除外2,LEFT(週時程表!S27,1)))*0.5)</f>
        <v>1</v>
      </c>
      <c r="S27" s="350"/>
      <c r="T27" s="355">
        <f>IF(AND(COUNTIF(時数除外2,LEFT(週時程表!T27,1))=0,週時程表!U27=""),0,(COUNTIF(時数除外2,LEFT(週時程表!T27,1))+COUNTIF(時数除外2,LEFT(週時程表!U27,1)))*0.5)</f>
        <v>1</v>
      </c>
      <c r="U27" s="350"/>
      <c r="V27" s="355">
        <f>IF(AND(COUNTIF(時数除外2,LEFT(週時程表!V27,1))=0,週時程表!W27=""),0,(COUNTIF(時数除外2,LEFT(週時程表!V27,1))+COUNTIF(時数除外2,LEFT(週時程表!W27,1)))*0.5)</f>
        <v>1</v>
      </c>
      <c r="W27" s="350"/>
      <c r="X27" s="355">
        <f>IF(AND(COUNTIF(時数除外2,LEFT(週時程表!X27,1))=0,週時程表!Y27=""),0,(COUNTIF(時数除外2,LEFT(週時程表!X27,1))+COUNTIF(時数除外2,LEFT(週時程表!Y27,1)))*0.5)</f>
        <v>1</v>
      </c>
      <c r="Y27" s="350"/>
      <c r="Z27" s="371"/>
      <c r="AA27" s="234"/>
      <c r="AB27" s="354" t="s">
        <v>16</v>
      </c>
      <c r="AC27" s="355">
        <f>IF(AND(COUNTIF(時数除外2,LEFT(週時程表!AC27,1))=0,週時程表!AD27=""),0,(COUNTIF(時数除外2,LEFT(週時程表!AC27,1))+COUNTIF(時数除外2,LEFT(週時程表!AD27,1)))*0.5)</f>
        <v>1</v>
      </c>
      <c r="AD27" s="350"/>
      <c r="AE27" s="355">
        <f>IF(AND(COUNTIF(時数除外2,LEFT(週時程表!AE27,1))=0,週時程表!AF27=""),0,(COUNTIF(時数除外2,LEFT(週時程表!AE27,1))+COUNTIF(時数除外2,LEFT(週時程表!AF27,1)))*0.5)</f>
        <v>1</v>
      </c>
      <c r="AF27" s="350"/>
      <c r="AG27" s="355">
        <f>IF(AND(COUNTIF(時数除外2,LEFT(週時程表!AG27,1))=0,週時程表!AH27=""),0,(COUNTIF(時数除外2,LEFT(週時程表!AG27,1))+COUNTIF(時数除外2,LEFT(週時程表!AH27,1)))*0.5)</f>
        <v>1</v>
      </c>
      <c r="AH27" s="350"/>
      <c r="AI27" s="355">
        <f>IF(AND(COUNTIF(時数除外2,LEFT(週時程表!AI27,1))=0,週時程表!AJ27=""),0,(COUNTIF(時数除外2,LEFT(週時程表!AI27,1))+COUNTIF(時数除外2,LEFT(週時程表!AJ27,1)))*0.5)</f>
        <v>1</v>
      </c>
      <c r="AJ27" s="350"/>
      <c r="AK27" s="355">
        <f>IF(AND(COUNTIF(時数除外2,LEFT(週時程表!AK27,1))=0,週時程表!AL27=""),0,(COUNTIF(時数除外2,LEFT(週時程表!AK27,1))+COUNTIF(時数除外2,LEFT(週時程表!AL27,1)))*0.5)</f>
        <v>1</v>
      </c>
      <c r="AL27" s="350"/>
      <c r="AM27" s="371"/>
      <c r="AO27" s="326"/>
      <c r="AP27" s="233"/>
      <c r="AQ27" s="373"/>
      <c r="AR27" s="233"/>
      <c r="AS27" s="373"/>
      <c r="AT27" s="233"/>
      <c r="AU27" s="373"/>
      <c r="AV27" s="233"/>
      <c r="AW27" s="373"/>
      <c r="AX27" s="233"/>
      <c r="AY27" s="373"/>
      <c r="BB27" s="354" t="s">
        <v>16</v>
      </c>
      <c r="BC27" s="379">
        <f ca="1">IFERROR(COUNTIF(INDIRECT(義務県立),LEFT(週時程表!C27,1))*VLOOKUP(LEFT(週時程表!C27,1),INDIRECT(義務県立),2,0)*0.5,0)</f>
        <v>0</v>
      </c>
      <c r="BD27" s="375">
        <f ca="1">IFERROR(IF(COUNTIF(INDIRECT(義務県立),LEFT(週時程表!D27,1)),VLOOKUP(LEFT(週時程表!D27,1),INDIRECT(義務県立),2,0)*0.5,IF(AND(BC27&gt;0,週時程表!D27=""),VLOOKUP(LEFT(週時程表!C27,1),INDIRECT(義務県立),2,0)*0.5,0)),0)</f>
        <v>0</v>
      </c>
      <c r="BE27" s="379">
        <f ca="1">IFERROR(COUNTIF(INDIRECT(義務県立),LEFT(週時程表!E27,1))*VLOOKUP(LEFT(週時程表!E27,1),INDIRECT(義務県立),2,0)*0.5,0)</f>
        <v>0</v>
      </c>
      <c r="BF27" s="375">
        <f ca="1">IFERROR(IF(COUNTIF(INDIRECT(義務県立),LEFT(週時程表!F27,1)),VLOOKUP(LEFT(週時程表!F27,1),INDIRECT(義務県立),2,0)*0.5,IF(AND(BE27&gt;0,週時程表!F27=""),VLOOKUP(LEFT(週時程表!E27,1),INDIRECT(義務県立),2,0)*0.5,0)),0)</f>
        <v>0</v>
      </c>
      <c r="BG27" s="379">
        <f ca="1">IFERROR(COUNTIF(INDIRECT(義務県立),LEFT(週時程表!G27,1))*VLOOKUP(LEFT(週時程表!G27,1),INDIRECT(義務県立),2,0)*0.5,0)</f>
        <v>0</v>
      </c>
      <c r="BH27" s="375">
        <f ca="1">IFERROR(IF(COUNTIF(INDIRECT(義務県立),LEFT(週時程表!H27,1)),VLOOKUP(LEFT(週時程表!H27,1),INDIRECT(義務県立),2,0)*0.5,IF(AND(BG27&gt;0,週時程表!H27=""),VLOOKUP(LEFT(週時程表!G27,1),INDIRECT(義務県立),2,0)*0.5,0)),0)</f>
        <v>0</v>
      </c>
      <c r="BI27" s="379">
        <f ca="1">IFERROR(COUNTIF(INDIRECT(義務県立),LEFT(週時程表!I27,1))*VLOOKUP(LEFT(週時程表!I27,1),INDIRECT(義務県立),2,0)*0.5,0)</f>
        <v>0</v>
      </c>
      <c r="BJ27" s="375">
        <f ca="1">IFERROR(IF(COUNTIF(INDIRECT(義務県立),LEFT(週時程表!J27,1)),VLOOKUP(LEFT(週時程表!J27,1),INDIRECT(義務県立),2,0)*0.5,IF(AND(BI27&gt;0,週時程表!J27=""),VLOOKUP(LEFT(週時程表!I27,1),INDIRECT(義務県立),2,0)*0.5,0)),0)</f>
        <v>0</v>
      </c>
      <c r="BK27" s="379">
        <f ca="1">IFERROR(COUNTIF(INDIRECT(義務県立),LEFT(週時程表!K27,1))*VLOOKUP(LEFT(週時程表!K27,1),INDIRECT(義務県立),2,0)*0.5,0)</f>
        <v>0</v>
      </c>
      <c r="BL27" s="375">
        <f ca="1">IFERROR(IF(COUNTIF(INDIRECT(義務県立),LEFT(週時程表!L27,1)),VLOOKUP(LEFT(週時程表!L27,1),INDIRECT(義務県立),2,0)*0.5,IF(AND(BK27&gt;0,週時程表!L27=""),VLOOKUP(LEFT(週時程表!K27,1),INDIRECT(義務県立),2,0)*0.5,0)),0)</f>
        <v>0</v>
      </c>
      <c r="BM27" s="383"/>
      <c r="BN27" s="381"/>
      <c r="BO27" s="382" t="s">
        <v>16</v>
      </c>
      <c r="BP27" s="379">
        <f ca="1">IFERROR(COUNTIF(INDIRECT(義務県立),LEFT(週時程表!P27,1))*VLOOKUP(LEFT(週時程表!P27,1),INDIRECT(義務県立),2,0)*0.5,0)</f>
        <v>0</v>
      </c>
      <c r="BQ27" s="375">
        <f ca="1">IFERROR(IF(COUNTIF(INDIRECT(義務県立),LEFT(週時程表!Q27,1)),VLOOKUP(LEFT(週時程表!Q27,1),INDIRECT(義務県立),2,0)*0.5,IF(AND(BP27&gt;0,週時程表!Q27=""),VLOOKUP(LEFT(週時程表!P27,1),INDIRECT(義務県立),2,0)*0.5,0)),0)</f>
        <v>0</v>
      </c>
      <c r="BR27" s="379">
        <f ca="1">IFERROR(COUNTIF(INDIRECT(義務県立),LEFT(週時程表!R27,1))*VLOOKUP(LEFT(週時程表!R27,1),INDIRECT(義務県立),2,0)*0.5,0)</f>
        <v>0</v>
      </c>
      <c r="BS27" s="375">
        <f ca="1">IFERROR(IF(COUNTIF(INDIRECT(義務県立),LEFT(週時程表!S27,1)),VLOOKUP(LEFT(週時程表!S27,1),INDIRECT(義務県立),2,0)*0.5,IF(AND(BR27&gt;0,週時程表!S27=""),VLOOKUP(LEFT(週時程表!R27,1),INDIRECT(義務県立),2,0)*0.5,0)),0)</f>
        <v>0</v>
      </c>
      <c r="BT27" s="379">
        <f ca="1">IFERROR(COUNTIF(INDIRECT(義務県立),LEFT(週時程表!T27,1))*VLOOKUP(LEFT(週時程表!T27,1),INDIRECT(義務県立),2,0)*0.5,0)</f>
        <v>0</v>
      </c>
      <c r="BU27" s="375">
        <f ca="1">IFERROR(IF(COUNTIF(INDIRECT(義務県立),LEFT(週時程表!U27,1)),VLOOKUP(LEFT(週時程表!U27,1),INDIRECT(義務県立),2,0)*0.5,IF(AND(BT27&gt;0,週時程表!U27=""),VLOOKUP(LEFT(週時程表!T27,1),INDIRECT(義務県立),2,0)*0.5,0)),0)</f>
        <v>0</v>
      </c>
      <c r="BV27" s="379">
        <f ca="1">IFERROR(COUNTIF(INDIRECT(義務県立),LEFT(週時程表!V27,1))*VLOOKUP(LEFT(週時程表!V27,1),INDIRECT(義務県立),2,0)*0.5,0)</f>
        <v>0</v>
      </c>
      <c r="BW27" s="375">
        <f ca="1">IFERROR(IF(COUNTIF(INDIRECT(義務県立),LEFT(週時程表!W27,1)),VLOOKUP(LEFT(週時程表!W27,1),INDIRECT(義務県立),2,0)*0.5,IF(AND(BV27&gt;0,週時程表!W27=""),VLOOKUP(LEFT(週時程表!V27,1),INDIRECT(義務県立),2,0)*0.5,0)),0)</f>
        <v>0</v>
      </c>
      <c r="BX27" s="379">
        <f ca="1">IFERROR(COUNTIF(INDIRECT(義務県立),LEFT(週時程表!X27,1))*VLOOKUP(LEFT(週時程表!X27,1),INDIRECT(義務県立),2,0)*0.5,0)</f>
        <v>0</v>
      </c>
      <c r="BY27" s="375">
        <f ca="1">IFERROR(IF(COUNTIF(INDIRECT(義務県立),LEFT(週時程表!Y27,1)),VLOOKUP(LEFT(週時程表!Y27,1),INDIRECT(義務県立),2,0)*0.5,IF(AND(BX27&gt;0,週時程表!Y27=""),VLOOKUP(LEFT(週時程表!X27,1),INDIRECT(義務県立),2,0)*0.5,0)),0)</f>
        <v>0</v>
      </c>
      <c r="BZ27" s="384"/>
      <c r="CA27" s="385"/>
      <c r="CB27" s="382" t="s">
        <v>16</v>
      </c>
      <c r="CC27" s="379">
        <f ca="1">IFERROR(COUNTIF(INDIRECT(義務県立),LEFT(週時程表!AC27,1))*VLOOKUP(LEFT(週時程表!AC27,1),INDIRECT(義務県立),2,0)*0.5,0)</f>
        <v>0</v>
      </c>
      <c r="CD27" s="375">
        <f ca="1">IFERROR(IF(COUNTIF(INDIRECT(義務県立),LEFT(週時程表!AD27,1)),VLOOKUP(LEFT(週時程表!AD27,1),INDIRECT(義務県立),2,0)*0.5,IF(AND(CC27&gt;0,週時程表!AD27=""),VLOOKUP(LEFT(週時程表!AC27,1),INDIRECT(義務県立),2,0)*0.5,0)),0)</f>
        <v>0</v>
      </c>
      <c r="CE27" s="379">
        <f ca="1">IFERROR(COUNTIF(INDIRECT(義務県立),LEFT(週時程表!AE27,1))*VLOOKUP(LEFT(週時程表!AE27,1),INDIRECT(義務県立),2,0)*0.5,0)</f>
        <v>0</v>
      </c>
      <c r="CF27" s="375">
        <f ca="1">IFERROR(IF(COUNTIF(INDIRECT(義務県立),LEFT(週時程表!AF27,1)),VLOOKUP(LEFT(週時程表!AF27,1),INDIRECT(義務県立),2,0)*0.5,IF(AND(CE27&gt;0,週時程表!AF27=""),VLOOKUP(LEFT(週時程表!AE27,1),INDIRECT(義務県立),2,0)*0.5,0)),0)</f>
        <v>0</v>
      </c>
      <c r="CG27" s="379">
        <f ca="1">IFERROR(COUNTIF(INDIRECT(義務県立),LEFT(週時程表!AG27,1))*VLOOKUP(LEFT(週時程表!AG27,1),INDIRECT(義務県立),2,0)*0.5,0)</f>
        <v>0</v>
      </c>
      <c r="CH27" s="375">
        <f ca="1">IFERROR(IF(COUNTIF(INDIRECT(義務県立),LEFT(週時程表!AH27,1)),VLOOKUP(LEFT(週時程表!AH27,1),INDIRECT(義務県立),2,0)*0.5,IF(AND(CG27&gt;0,週時程表!AH27=""),VLOOKUP(LEFT(週時程表!AG27,1),INDIRECT(義務県立),2,0)*0.5,0)),0)</f>
        <v>0</v>
      </c>
      <c r="CI27" s="379">
        <f ca="1">IFERROR(COUNTIF(INDIRECT(義務県立),LEFT(週時程表!AI27,1))*VLOOKUP(LEFT(週時程表!AI27,1),INDIRECT(義務県立),2,0)*0.5,0)</f>
        <v>0</v>
      </c>
      <c r="CJ27" s="375">
        <f ca="1">IFERROR(IF(COUNTIF(INDIRECT(義務県立),LEFT(週時程表!AJ27,1)),VLOOKUP(LEFT(週時程表!AJ27,1),INDIRECT(義務県立),2,0)*0.5,IF(AND(CI27&gt;0,週時程表!AJ27=""),VLOOKUP(LEFT(週時程表!AI27,1),INDIRECT(義務県立),2,0)*0.5,0)),0)</f>
        <v>0</v>
      </c>
      <c r="CK27" s="379">
        <f ca="1">IFERROR(COUNTIF(INDIRECT(義務県立),LEFT(週時程表!AK27,1))*VLOOKUP(LEFT(週時程表!AK27,1),INDIRECT(義務県立),2,0)*0.5,0)</f>
        <v>0</v>
      </c>
      <c r="CL27" s="375">
        <f ca="1">IFERROR(IF(COUNTIF(INDIRECT(義務県立),LEFT(週時程表!AL27,1)),VLOOKUP(LEFT(週時程表!AL27,1),INDIRECT(義務県立),2,0)*0.5,IF(AND(CK27&gt;0,週時程表!AL27=""),VLOOKUP(LEFT(週時程表!AK27,1),INDIRECT(義務県立),2,0)*0.5,0)),0)</f>
        <v>0</v>
      </c>
    </row>
    <row r="28" spans="2:90" ht="22.5" customHeight="1">
      <c r="B28" s="354" t="s">
        <v>17</v>
      </c>
      <c r="C28" s="355">
        <f>IF(AND(COUNTIF(時数除外2,LEFT(週時程表!C28,1))=0,週時程表!D28=""),0,(COUNTIF(時数除外2,LEFT(週時程表!C28,1))+COUNTIF(時数除外2,LEFT(週時程表!D28,1)))*0.5)</f>
        <v>1</v>
      </c>
      <c r="D28" s="350"/>
      <c r="E28" s="355">
        <f>IF(AND(COUNTIF(時数除外2,LEFT(週時程表!E28,1))=0,週時程表!F28=""),0,(COUNTIF(時数除外2,LEFT(週時程表!E28,1))+COUNTIF(時数除外2,LEFT(週時程表!F28,1)))*0.5)</f>
        <v>1</v>
      </c>
      <c r="F28" s="350"/>
      <c r="G28" s="355">
        <f>IF(AND(COUNTIF(時数除外2,LEFT(週時程表!G28,1))=0,週時程表!H28=""),0,(COUNTIF(時数除外2,LEFT(週時程表!G28,1))+COUNTIF(時数除外2,LEFT(週時程表!H28,1)))*0.5)</f>
        <v>1</v>
      </c>
      <c r="H28" s="350"/>
      <c r="I28" s="355">
        <f>IF(AND(COUNTIF(時数除外2,LEFT(週時程表!I28,1))=0,週時程表!J28=""),0,(COUNTIF(時数除外2,LEFT(週時程表!I28,1))+COUNTIF(時数除外2,LEFT(週時程表!J28,1)))*0.5)</f>
        <v>1</v>
      </c>
      <c r="J28" s="350"/>
      <c r="K28" s="355">
        <f>IF(AND(COUNTIF(時数除外2,LEFT(週時程表!K28,1))=0,週時程表!L28=""),0,(COUNTIF(時数除外2,LEFT(週時程表!K28,1))+COUNTIF(時数除外2,LEFT(週時程表!L28,1)))*0.5)</f>
        <v>1</v>
      </c>
      <c r="L28" s="350"/>
      <c r="M28" s="370"/>
      <c r="O28" s="354" t="s">
        <v>17</v>
      </c>
      <c r="P28" s="355">
        <f>IF(AND(COUNTIF(時数除外2,LEFT(週時程表!P28,1))=0,週時程表!Q28=""),0,(COUNTIF(時数除外2,LEFT(週時程表!P28,1))+COUNTIF(時数除外2,LEFT(週時程表!Q28,1)))*0.5)</f>
        <v>1</v>
      </c>
      <c r="Q28" s="350"/>
      <c r="R28" s="355">
        <f>IF(AND(COUNTIF(時数除外2,LEFT(週時程表!R28,1))=0,週時程表!S28=""),0,(COUNTIF(時数除外2,LEFT(週時程表!R28,1))+COUNTIF(時数除外2,LEFT(週時程表!S28,1)))*0.5)</f>
        <v>1</v>
      </c>
      <c r="S28" s="350"/>
      <c r="T28" s="355">
        <f>IF(AND(COUNTIF(時数除外2,LEFT(週時程表!T28,1))=0,週時程表!U28=""),0,(COUNTIF(時数除外2,LEFT(週時程表!T28,1))+COUNTIF(時数除外2,LEFT(週時程表!U28,1)))*0.5)</f>
        <v>1</v>
      </c>
      <c r="U28" s="350"/>
      <c r="V28" s="355">
        <f>IF(AND(COUNTIF(時数除外2,LEFT(週時程表!V28,1))=0,週時程表!W28=""),0,(COUNTIF(時数除外2,LEFT(週時程表!V28,1))+COUNTIF(時数除外2,LEFT(週時程表!W28,1)))*0.5)</f>
        <v>1</v>
      </c>
      <c r="W28" s="350"/>
      <c r="X28" s="355">
        <f>IF(AND(COUNTIF(時数除外2,LEFT(週時程表!X28,1))=0,週時程表!Y28=""),0,(COUNTIF(時数除外2,LEFT(週時程表!X28,1))+COUNTIF(時数除外2,LEFT(週時程表!Y28,1)))*0.5)</f>
        <v>1</v>
      </c>
      <c r="Y28" s="350"/>
      <c r="Z28" s="371"/>
      <c r="AA28" s="234"/>
      <c r="AB28" s="354" t="s">
        <v>17</v>
      </c>
      <c r="AC28" s="355">
        <f>IF(AND(COUNTIF(時数除外2,LEFT(週時程表!AC28,1))=0,週時程表!AD28=""),0,(COUNTIF(時数除外2,LEFT(週時程表!AC28,1))+COUNTIF(時数除外2,LEFT(週時程表!AD28,1)))*0.5)</f>
        <v>1</v>
      </c>
      <c r="AD28" s="350"/>
      <c r="AE28" s="355">
        <f>IF(AND(COUNTIF(時数除外2,LEFT(週時程表!AE28,1))=0,週時程表!AF28=""),0,(COUNTIF(時数除外2,LEFT(週時程表!AE28,1))+COUNTIF(時数除外2,LEFT(週時程表!AF28,1)))*0.5)</f>
        <v>1</v>
      </c>
      <c r="AF28" s="350"/>
      <c r="AG28" s="355">
        <f>IF(AND(COUNTIF(時数除外2,LEFT(週時程表!AG28,1))=0,週時程表!AH28=""),0,(COUNTIF(時数除外2,LEFT(週時程表!AG28,1))+COUNTIF(時数除外2,LEFT(週時程表!AH28,1)))*0.5)</f>
        <v>1</v>
      </c>
      <c r="AH28" s="350"/>
      <c r="AI28" s="355">
        <f>IF(AND(COUNTIF(時数除外2,LEFT(週時程表!AI28,1))=0,週時程表!AJ28=""),0,(COUNTIF(時数除外2,LEFT(週時程表!AI28,1))+COUNTIF(時数除外2,LEFT(週時程表!AJ28,1)))*0.5)</f>
        <v>1</v>
      </c>
      <c r="AJ28" s="350"/>
      <c r="AK28" s="355">
        <f>IF(AND(COUNTIF(時数除外2,LEFT(週時程表!AK28,1))=0,週時程表!AL28=""),0,(COUNTIF(時数除外2,LEFT(週時程表!AK28,1))+COUNTIF(時数除外2,LEFT(週時程表!AL28,1)))*0.5)</f>
        <v>1</v>
      </c>
      <c r="AL28" s="350"/>
      <c r="AM28" s="371"/>
      <c r="AO28" s="326"/>
      <c r="AP28" s="233"/>
      <c r="AQ28" s="373"/>
      <c r="AR28" s="233"/>
      <c r="AS28" s="373"/>
      <c r="AT28" s="233"/>
      <c r="AU28" s="373"/>
      <c r="AV28" s="233"/>
      <c r="AW28" s="373"/>
      <c r="AX28" s="233"/>
      <c r="AY28" s="373"/>
      <c r="BB28" s="354" t="s">
        <v>17</v>
      </c>
      <c r="BC28" s="379">
        <f ca="1">IFERROR(COUNTIF(INDIRECT(義務県立),LEFT(週時程表!C28,1))*VLOOKUP(LEFT(週時程表!C28,1),INDIRECT(義務県立),2,0)*0.5,0)</f>
        <v>0</v>
      </c>
      <c r="BD28" s="375">
        <f ca="1">IFERROR(IF(COUNTIF(INDIRECT(義務県立),LEFT(週時程表!D28,1)),VLOOKUP(LEFT(週時程表!D28,1),INDIRECT(義務県立),2,0)*0.5,IF(AND(BC28&gt;0,週時程表!D28=""),VLOOKUP(LEFT(週時程表!C28,1),INDIRECT(義務県立),2,0)*0.5,0)),0)</f>
        <v>0</v>
      </c>
      <c r="BE28" s="379">
        <f ca="1">IFERROR(COUNTIF(INDIRECT(義務県立),LEFT(週時程表!E28,1))*VLOOKUP(LEFT(週時程表!E28,1),INDIRECT(義務県立),2,0)*0.5,0)</f>
        <v>0</v>
      </c>
      <c r="BF28" s="375">
        <f ca="1">IFERROR(IF(COUNTIF(INDIRECT(義務県立),LEFT(週時程表!F28,1)),VLOOKUP(LEFT(週時程表!F28,1),INDIRECT(義務県立),2,0)*0.5,IF(AND(BE28&gt;0,週時程表!F28=""),VLOOKUP(LEFT(週時程表!E28,1),INDIRECT(義務県立),2,0)*0.5,0)),0)</f>
        <v>0</v>
      </c>
      <c r="BG28" s="379">
        <f ca="1">IFERROR(COUNTIF(INDIRECT(義務県立),LEFT(週時程表!G28,1))*VLOOKUP(LEFT(週時程表!G28,1),INDIRECT(義務県立),2,0)*0.5,0)</f>
        <v>0</v>
      </c>
      <c r="BH28" s="375">
        <f ca="1">IFERROR(IF(COUNTIF(INDIRECT(義務県立),LEFT(週時程表!H28,1)),VLOOKUP(LEFT(週時程表!H28,1),INDIRECT(義務県立),2,0)*0.5,IF(AND(BG28&gt;0,週時程表!H28=""),VLOOKUP(LEFT(週時程表!G28,1),INDIRECT(義務県立),2,0)*0.5,0)),0)</f>
        <v>0</v>
      </c>
      <c r="BI28" s="379">
        <f ca="1">IFERROR(COUNTIF(INDIRECT(義務県立),LEFT(週時程表!I28,1))*VLOOKUP(LEFT(週時程表!I28,1),INDIRECT(義務県立),2,0)*0.5,0)</f>
        <v>0</v>
      </c>
      <c r="BJ28" s="375">
        <f ca="1">IFERROR(IF(COUNTIF(INDIRECT(義務県立),LEFT(週時程表!J28,1)),VLOOKUP(LEFT(週時程表!J28,1),INDIRECT(義務県立),2,0)*0.5,IF(AND(BI28&gt;0,週時程表!J28=""),VLOOKUP(LEFT(週時程表!I28,1),INDIRECT(義務県立),2,0)*0.5,0)),0)</f>
        <v>0</v>
      </c>
      <c r="BK28" s="379">
        <f ca="1">IFERROR(COUNTIF(INDIRECT(義務県立),LEFT(週時程表!K28,1))*VLOOKUP(LEFT(週時程表!K28,1),INDIRECT(義務県立),2,0)*0.5,0)</f>
        <v>0</v>
      </c>
      <c r="BL28" s="375">
        <f ca="1">IFERROR(IF(COUNTIF(INDIRECT(義務県立),LEFT(週時程表!L28,1)),VLOOKUP(LEFT(週時程表!L28,1),INDIRECT(義務県立),2,0)*0.5,IF(AND(BK28&gt;0,週時程表!L28=""),VLOOKUP(LEFT(週時程表!K28,1),INDIRECT(義務県立),2,0)*0.5,0)),0)</f>
        <v>0</v>
      </c>
      <c r="BM28" s="380"/>
      <c r="BN28" s="381"/>
      <c r="BO28" s="382" t="s">
        <v>17</v>
      </c>
      <c r="BP28" s="379">
        <f ca="1">IFERROR(COUNTIF(INDIRECT(義務県立),LEFT(週時程表!P28,1))*VLOOKUP(LEFT(週時程表!P28,1),INDIRECT(義務県立),2,0)*0.5,0)</f>
        <v>0</v>
      </c>
      <c r="BQ28" s="375">
        <f ca="1">IFERROR(IF(COUNTIF(INDIRECT(義務県立),LEFT(週時程表!Q28,1)),VLOOKUP(LEFT(週時程表!Q28,1),INDIRECT(義務県立),2,0)*0.5,IF(AND(BP28&gt;0,週時程表!Q28=""),VLOOKUP(LEFT(週時程表!P28,1),INDIRECT(義務県立),2,0)*0.5,0)),0)</f>
        <v>0</v>
      </c>
      <c r="BR28" s="379">
        <f ca="1">IFERROR(COUNTIF(INDIRECT(義務県立),LEFT(週時程表!R28,1))*VLOOKUP(LEFT(週時程表!R28,1),INDIRECT(義務県立),2,0)*0.5,0)</f>
        <v>0</v>
      </c>
      <c r="BS28" s="375">
        <f ca="1">IFERROR(IF(COUNTIF(INDIRECT(義務県立),LEFT(週時程表!S28,1)),VLOOKUP(LEFT(週時程表!S28,1),INDIRECT(義務県立),2,0)*0.5,IF(AND(BR28&gt;0,週時程表!S28=""),VLOOKUP(LEFT(週時程表!R28,1),INDIRECT(義務県立),2,0)*0.5,0)),0)</f>
        <v>0</v>
      </c>
      <c r="BT28" s="379">
        <f ca="1">IFERROR(COUNTIF(INDIRECT(義務県立),LEFT(週時程表!T28,1))*VLOOKUP(LEFT(週時程表!T28,1),INDIRECT(義務県立),2,0)*0.5,0)</f>
        <v>0</v>
      </c>
      <c r="BU28" s="375">
        <f ca="1">IFERROR(IF(COUNTIF(INDIRECT(義務県立),LEFT(週時程表!U28,1)),VLOOKUP(LEFT(週時程表!U28,1),INDIRECT(義務県立),2,0)*0.5,IF(AND(BT28&gt;0,週時程表!U28=""),VLOOKUP(LEFT(週時程表!T28,1),INDIRECT(義務県立),2,0)*0.5,0)),0)</f>
        <v>0</v>
      </c>
      <c r="BV28" s="379">
        <f ca="1">IFERROR(COUNTIF(INDIRECT(義務県立),LEFT(週時程表!V28,1))*VLOOKUP(LEFT(週時程表!V28,1),INDIRECT(義務県立),2,0)*0.5,0)</f>
        <v>0</v>
      </c>
      <c r="BW28" s="375">
        <f ca="1">IFERROR(IF(COUNTIF(INDIRECT(義務県立),LEFT(週時程表!W28,1)),VLOOKUP(LEFT(週時程表!W28,1),INDIRECT(義務県立),2,0)*0.5,IF(AND(BV28&gt;0,週時程表!W28=""),VLOOKUP(LEFT(週時程表!V28,1),INDIRECT(義務県立),2,0)*0.5,0)),0)</f>
        <v>0</v>
      </c>
      <c r="BX28" s="379">
        <f ca="1">IFERROR(COUNTIF(INDIRECT(義務県立),LEFT(週時程表!X28,1))*VLOOKUP(LEFT(週時程表!X28,1),INDIRECT(義務県立),2,0)*0.5,0)</f>
        <v>0</v>
      </c>
      <c r="BY28" s="375">
        <f ca="1">IFERROR(IF(COUNTIF(INDIRECT(義務県立),LEFT(週時程表!Y28,1)),VLOOKUP(LEFT(週時程表!Y28,1),INDIRECT(義務県立),2,0)*0.5,IF(AND(BX28&gt;0,週時程表!Y28=""),VLOOKUP(LEFT(週時程表!X28,1),INDIRECT(義務県立),2,0)*0.5,0)),0)</f>
        <v>0</v>
      </c>
      <c r="BZ28" s="384"/>
      <c r="CA28" s="377"/>
      <c r="CB28" s="382" t="s">
        <v>17</v>
      </c>
      <c r="CC28" s="379">
        <f ca="1">IFERROR(COUNTIF(INDIRECT(義務県立),LEFT(週時程表!AC28,1))*VLOOKUP(LEFT(週時程表!AC28,1),INDIRECT(義務県立),2,0)*0.5,0)</f>
        <v>0</v>
      </c>
      <c r="CD28" s="375">
        <f ca="1">IFERROR(IF(COUNTIF(INDIRECT(義務県立),LEFT(週時程表!AD28,1)),VLOOKUP(LEFT(週時程表!AD28,1),INDIRECT(義務県立),2,0)*0.5,IF(AND(CC28&gt;0,週時程表!AD28=""),VLOOKUP(LEFT(週時程表!AC28,1),INDIRECT(義務県立),2,0)*0.5,0)),0)</f>
        <v>0</v>
      </c>
      <c r="CE28" s="379">
        <f ca="1">IFERROR(COUNTIF(INDIRECT(義務県立),LEFT(週時程表!AE28,1))*VLOOKUP(LEFT(週時程表!AE28,1),INDIRECT(義務県立),2,0)*0.5,0)</f>
        <v>0</v>
      </c>
      <c r="CF28" s="375">
        <f ca="1">IFERROR(IF(COUNTIF(INDIRECT(義務県立),LEFT(週時程表!AF28,1)),VLOOKUP(LEFT(週時程表!AF28,1),INDIRECT(義務県立),2,0)*0.5,IF(AND(CE28&gt;0,週時程表!AF28=""),VLOOKUP(LEFT(週時程表!AE28,1),INDIRECT(義務県立),2,0)*0.5,0)),0)</f>
        <v>0</v>
      </c>
      <c r="CG28" s="379">
        <f ca="1">IFERROR(COUNTIF(INDIRECT(義務県立),LEFT(週時程表!AG28,1))*VLOOKUP(LEFT(週時程表!AG28,1),INDIRECT(義務県立),2,0)*0.5,0)</f>
        <v>0</v>
      </c>
      <c r="CH28" s="375">
        <f ca="1">IFERROR(IF(COUNTIF(INDIRECT(義務県立),LEFT(週時程表!AH28,1)),VLOOKUP(LEFT(週時程表!AH28,1),INDIRECT(義務県立),2,0)*0.5,IF(AND(CG28&gt;0,週時程表!AH28=""),VLOOKUP(LEFT(週時程表!AG28,1),INDIRECT(義務県立),2,0)*0.5,0)),0)</f>
        <v>0</v>
      </c>
      <c r="CI28" s="379">
        <f ca="1">IFERROR(COUNTIF(INDIRECT(義務県立),LEFT(週時程表!AI28,1))*VLOOKUP(LEFT(週時程表!AI28,1),INDIRECT(義務県立),2,0)*0.5,0)</f>
        <v>0</v>
      </c>
      <c r="CJ28" s="375">
        <f ca="1">IFERROR(IF(COUNTIF(INDIRECT(義務県立),LEFT(週時程表!AJ28,1)),VLOOKUP(LEFT(週時程表!AJ28,1),INDIRECT(義務県立),2,0)*0.5,IF(AND(CI28&gt;0,週時程表!AJ28=""),VLOOKUP(LEFT(週時程表!AI28,1),INDIRECT(義務県立),2,0)*0.5,0)),0)</f>
        <v>0</v>
      </c>
      <c r="CK28" s="379">
        <f ca="1">IFERROR(COUNTIF(INDIRECT(義務県立),LEFT(週時程表!AK28,1))*VLOOKUP(LEFT(週時程表!AK28,1),INDIRECT(義務県立),2,0)*0.5,0)</f>
        <v>0</v>
      </c>
      <c r="CL28" s="375">
        <f ca="1">IFERROR(IF(COUNTIF(INDIRECT(義務県立),LEFT(週時程表!AL28,1)),VLOOKUP(LEFT(週時程表!AL28,1),INDIRECT(義務県立),2,0)*0.5,IF(AND(CK28&gt;0,週時程表!AL28=""),VLOOKUP(LEFT(週時程表!AK28,1),INDIRECT(義務県立),2,0)*0.5,0)),0)</f>
        <v>0</v>
      </c>
    </row>
    <row r="29" spans="2:90" ht="22.5" customHeight="1">
      <c r="B29" s="354" t="s">
        <v>18</v>
      </c>
      <c r="C29" s="355">
        <f>IF(AND(COUNTIF(時数除外2,LEFT(週時程表!C29,1))=0,週時程表!D29=""),0,(COUNTIF(時数除外2,LEFT(週時程表!C29,1))+COUNTIF(時数除外2,LEFT(週時程表!D29,1)))*0.5)</f>
        <v>1</v>
      </c>
      <c r="D29" s="350"/>
      <c r="E29" s="355">
        <f>IF(AND(COUNTIF(時数除外2,LEFT(週時程表!E29,1))=0,週時程表!F29=""),0,(COUNTIF(時数除外2,LEFT(週時程表!E29,1))+COUNTIF(時数除外2,LEFT(週時程表!F29,1)))*0.5)</f>
        <v>1</v>
      </c>
      <c r="F29" s="350"/>
      <c r="G29" s="355">
        <f>IF(AND(COUNTIF(時数除外2,LEFT(週時程表!G29,1))=0,週時程表!H29=""),0,(COUNTIF(時数除外2,LEFT(週時程表!G29,1))+COUNTIF(時数除外2,LEFT(週時程表!H29,1)))*0.5)</f>
        <v>1</v>
      </c>
      <c r="H29" s="350"/>
      <c r="I29" s="355">
        <f>IF(AND(COUNTIF(時数除外2,LEFT(週時程表!I29,1))=0,週時程表!J29=""),0,(COUNTIF(時数除外2,LEFT(週時程表!I29,1))+COUNTIF(時数除外2,LEFT(週時程表!J29,1)))*0.5)</f>
        <v>1</v>
      </c>
      <c r="J29" s="350"/>
      <c r="K29" s="355">
        <f>IF(AND(COUNTIF(時数除外2,LEFT(週時程表!K29,1))=0,週時程表!L29=""),0,(COUNTIF(時数除外2,LEFT(週時程表!K29,1))+COUNTIF(時数除外2,LEFT(週時程表!L29,1)))*0.5)</f>
        <v>1</v>
      </c>
      <c r="L29" s="350"/>
      <c r="M29" s="370"/>
      <c r="O29" s="354" t="s">
        <v>18</v>
      </c>
      <c r="P29" s="355">
        <f>IF(AND(COUNTIF(時数除外2,LEFT(週時程表!P29,1))=0,週時程表!Q29=""),0,(COUNTIF(時数除外2,LEFT(週時程表!P29,1))+COUNTIF(時数除外2,LEFT(週時程表!Q29,1)))*0.5)</f>
        <v>1</v>
      </c>
      <c r="Q29" s="350"/>
      <c r="R29" s="355">
        <f>IF(AND(COUNTIF(時数除外2,LEFT(週時程表!R29,1))=0,週時程表!S29=""),0,(COUNTIF(時数除外2,LEFT(週時程表!R29,1))+COUNTIF(時数除外2,LEFT(週時程表!S29,1)))*0.5)</f>
        <v>1</v>
      </c>
      <c r="S29" s="350"/>
      <c r="T29" s="355">
        <f>IF(AND(COUNTIF(時数除外2,LEFT(週時程表!T29,1))=0,週時程表!U29=""),0,(COUNTIF(時数除外2,LEFT(週時程表!T29,1))+COUNTIF(時数除外2,LEFT(週時程表!U29,1)))*0.5)</f>
        <v>1</v>
      </c>
      <c r="U29" s="350"/>
      <c r="V29" s="355">
        <f>IF(AND(COUNTIF(時数除外2,LEFT(週時程表!V29,1))=0,週時程表!W29=""),0,(COUNTIF(時数除外2,LEFT(週時程表!V29,1))+COUNTIF(時数除外2,LEFT(週時程表!W29,1)))*0.5)</f>
        <v>1</v>
      </c>
      <c r="W29" s="350"/>
      <c r="X29" s="355">
        <f>IF(AND(COUNTIF(時数除外2,LEFT(週時程表!X29,1))=0,週時程表!Y29=""),0,(COUNTIF(時数除外2,LEFT(週時程表!X29,1))+COUNTIF(時数除外2,LEFT(週時程表!Y29,1)))*0.5)</f>
        <v>1</v>
      </c>
      <c r="Y29" s="350"/>
      <c r="Z29" s="371"/>
      <c r="AA29" s="234"/>
      <c r="AB29" s="354" t="s">
        <v>18</v>
      </c>
      <c r="AC29" s="355">
        <f>IF(AND(COUNTIF(時数除外2,LEFT(週時程表!AC29,1))=0,週時程表!AD29=""),0,(COUNTIF(時数除外2,LEFT(週時程表!AC29,1))+COUNTIF(時数除外2,LEFT(週時程表!AD29,1)))*0.5)</f>
        <v>1</v>
      </c>
      <c r="AD29" s="350"/>
      <c r="AE29" s="355">
        <f>IF(AND(COUNTIF(時数除外2,LEFT(週時程表!AE29,1))=0,週時程表!AF29=""),0,(COUNTIF(時数除外2,LEFT(週時程表!AE29,1))+COUNTIF(時数除外2,LEFT(週時程表!AF29,1)))*0.5)</f>
        <v>1</v>
      </c>
      <c r="AF29" s="350"/>
      <c r="AG29" s="355">
        <f>IF(AND(COUNTIF(時数除外2,LEFT(週時程表!AG29,1))=0,週時程表!AH29=""),0,(COUNTIF(時数除外2,LEFT(週時程表!AG29,1))+COUNTIF(時数除外2,LEFT(週時程表!AH29,1)))*0.5)</f>
        <v>1</v>
      </c>
      <c r="AH29" s="350"/>
      <c r="AI29" s="355">
        <f>IF(AND(COUNTIF(時数除外2,LEFT(週時程表!AI29,1))=0,週時程表!AJ29=""),0,(COUNTIF(時数除外2,LEFT(週時程表!AI29,1))+COUNTIF(時数除外2,LEFT(週時程表!AJ29,1)))*0.5)</f>
        <v>1</v>
      </c>
      <c r="AJ29" s="350"/>
      <c r="AK29" s="355">
        <f>IF(AND(COUNTIF(時数除外2,LEFT(週時程表!AK29,1))=0,週時程表!AL29=""),0,(COUNTIF(時数除外2,LEFT(週時程表!AK29,1))+COUNTIF(時数除外2,LEFT(週時程表!AL29,1)))*0.5)</f>
        <v>1</v>
      </c>
      <c r="AL29" s="350"/>
      <c r="AM29" s="371"/>
      <c r="AO29" s="326"/>
      <c r="AP29" s="233"/>
      <c r="AQ29" s="373"/>
      <c r="AR29" s="233"/>
      <c r="AS29" s="373"/>
      <c r="AT29" s="233"/>
      <c r="AU29" s="373"/>
      <c r="AV29" s="233"/>
      <c r="AW29" s="373"/>
      <c r="AX29" s="233"/>
      <c r="AY29" s="373"/>
      <c r="BB29" s="354" t="s">
        <v>18</v>
      </c>
      <c r="BC29" s="379">
        <f ca="1">IFERROR(COUNTIF(INDIRECT(義務県立),LEFT(週時程表!C29,1))*VLOOKUP(LEFT(週時程表!C29,1),INDIRECT(義務県立),2,0)*0.5,0)</f>
        <v>0</v>
      </c>
      <c r="BD29" s="375">
        <f ca="1">IFERROR(IF(COUNTIF(INDIRECT(義務県立),LEFT(週時程表!D29,1)),VLOOKUP(LEFT(週時程表!D29,1),INDIRECT(義務県立),2,0)*0.5,IF(AND(BC29&gt;0,週時程表!D29=""),VLOOKUP(LEFT(週時程表!C29,1),INDIRECT(義務県立),2,0)*0.5,0)),0)</f>
        <v>0</v>
      </c>
      <c r="BE29" s="379">
        <f ca="1">IFERROR(COUNTIF(INDIRECT(義務県立),LEFT(週時程表!E29,1))*VLOOKUP(LEFT(週時程表!E29,1),INDIRECT(義務県立),2,0)*0.5,0)</f>
        <v>0</v>
      </c>
      <c r="BF29" s="375">
        <f ca="1">IFERROR(IF(COUNTIF(INDIRECT(義務県立),LEFT(週時程表!F29,1)),VLOOKUP(LEFT(週時程表!F29,1),INDIRECT(義務県立),2,0)*0.5,IF(AND(BE29&gt;0,週時程表!F29=""),VLOOKUP(LEFT(週時程表!E29,1),INDIRECT(義務県立),2,0)*0.5,0)),0)</f>
        <v>0</v>
      </c>
      <c r="BG29" s="379">
        <f ca="1">IFERROR(COUNTIF(INDIRECT(義務県立),LEFT(週時程表!G29,1))*VLOOKUP(LEFT(週時程表!G29,1),INDIRECT(義務県立),2,0)*0.5,0)</f>
        <v>0</v>
      </c>
      <c r="BH29" s="375">
        <f ca="1">IFERROR(IF(COUNTIF(INDIRECT(義務県立),LEFT(週時程表!H29,1)),VLOOKUP(LEFT(週時程表!H29,1),INDIRECT(義務県立),2,0)*0.5,IF(AND(BG29&gt;0,週時程表!H29=""),VLOOKUP(LEFT(週時程表!G29,1),INDIRECT(義務県立),2,0)*0.5,0)),0)</f>
        <v>0</v>
      </c>
      <c r="BI29" s="379">
        <f ca="1">IFERROR(COUNTIF(INDIRECT(義務県立),LEFT(週時程表!I29,1))*VLOOKUP(LEFT(週時程表!I29,1),INDIRECT(義務県立),2,0)*0.5,0)</f>
        <v>0</v>
      </c>
      <c r="BJ29" s="375">
        <f ca="1">IFERROR(IF(COUNTIF(INDIRECT(義務県立),LEFT(週時程表!J29,1)),VLOOKUP(LEFT(週時程表!J29,1),INDIRECT(義務県立),2,0)*0.5,IF(AND(BI29&gt;0,週時程表!J29=""),VLOOKUP(LEFT(週時程表!I29,1),INDIRECT(義務県立),2,0)*0.5,0)),0)</f>
        <v>0</v>
      </c>
      <c r="BK29" s="379">
        <f ca="1">IFERROR(COUNTIF(INDIRECT(義務県立),LEFT(週時程表!K29,1))*VLOOKUP(LEFT(週時程表!K29,1),INDIRECT(義務県立),2,0)*0.5,0)</f>
        <v>0</v>
      </c>
      <c r="BL29" s="375">
        <f ca="1">IFERROR(IF(COUNTIF(INDIRECT(義務県立),LEFT(週時程表!L29,1)),VLOOKUP(LEFT(週時程表!L29,1),INDIRECT(義務県立),2,0)*0.5,IF(AND(BK29&gt;0,週時程表!L29=""),VLOOKUP(LEFT(週時程表!K29,1),INDIRECT(義務県立),2,0)*0.5,0)),0)</f>
        <v>0</v>
      </c>
      <c r="BM29" s="380"/>
      <c r="BN29" s="381"/>
      <c r="BO29" s="382" t="s">
        <v>18</v>
      </c>
      <c r="BP29" s="379">
        <f ca="1">IFERROR(COUNTIF(INDIRECT(義務県立),LEFT(週時程表!P29,1))*VLOOKUP(LEFT(週時程表!P29,1),INDIRECT(義務県立),2,0)*0.5,0)</f>
        <v>0</v>
      </c>
      <c r="BQ29" s="375">
        <f ca="1">IFERROR(IF(COUNTIF(INDIRECT(義務県立),LEFT(週時程表!Q29,1)),VLOOKUP(LEFT(週時程表!Q29,1),INDIRECT(義務県立),2,0)*0.5,IF(AND(BP29&gt;0,週時程表!Q29=""),VLOOKUP(LEFT(週時程表!P29,1),INDIRECT(義務県立),2,0)*0.5,0)),0)</f>
        <v>0</v>
      </c>
      <c r="BR29" s="379">
        <f ca="1">IFERROR(COUNTIF(INDIRECT(義務県立),LEFT(週時程表!R29,1))*VLOOKUP(LEFT(週時程表!R29,1),INDIRECT(義務県立),2,0)*0.5,0)</f>
        <v>0</v>
      </c>
      <c r="BS29" s="375">
        <f ca="1">IFERROR(IF(COUNTIF(INDIRECT(義務県立),LEFT(週時程表!S29,1)),VLOOKUP(LEFT(週時程表!S29,1),INDIRECT(義務県立),2,0)*0.5,IF(AND(BR29&gt;0,週時程表!S29=""),VLOOKUP(LEFT(週時程表!R29,1),INDIRECT(義務県立),2,0)*0.5,0)),0)</f>
        <v>0</v>
      </c>
      <c r="BT29" s="379">
        <f ca="1">IFERROR(COUNTIF(INDIRECT(義務県立),LEFT(週時程表!T29,1))*VLOOKUP(LEFT(週時程表!T29,1),INDIRECT(義務県立),2,0)*0.5,0)</f>
        <v>0</v>
      </c>
      <c r="BU29" s="375">
        <f ca="1">IFERROR(IF(COUNTIF(INDIRECT(義務県立),LEFT(週時程表!U29,1)),VLOOKUP(LEFT(週時程表!U29,1),INDIRECT(義務県立),2,0)*0.5,IF(AND(BT29&gt;0,週時程表!U29=""),VLOOKUP(LEFT(週時程表!T29,1),INDIRECT(義務県立),2,0)*0.5,0)),0)</f>
        <v>0</v>
      </c>
      <c r="BV29" s="379">
        <f ca="1">IFERROR(COUNTIF(INDIRECT(義務県立),LEFT(週時程表!V29,1))*VLOOKUP(LEFT(週時程表!V29,1),INDIRECT(義務県立),2,0)*0.5,0)</f>
        <v>0</v>
      </c>
      <c r="BW29" s="375">
        <f ca="1">IFERROR(IF(COUNTIF(INDIRECT(義務県立),LEFT(週時程表!W29,1)),VLOOKUP(LEFT(週時程表!W29,1),INDIRECT(義務県立),2,0)*0.5,IF(AND(BV29&gt;0,週時程表!W29=""),VLOOKUP(LEFT(週時程表!V29,1),INDIRECT(義務県立),2,0)*0.5,0)),0)</f>
        <v>0</v>
      </c>
      <c r="BX29" s="379">
        <f ca="1">IFERROR(COUNTIF(INDIRECT(義務県立),LEFT(週時程表!X29,1))*VLOOKUP(LEFT(週時程表!X29,1),INDIRECT(義務県立),2,0)*0.5,0)</f>
        <v>0</v>
      </c>
      <c r="BY29" s="375">
        <f ca="1">IFERROR(IF(COUNTIF(INDIRECT(義務県立),LEFT(週時程表!Y29,1)),VLOOKUP(LEFT(週時程表!Y29,1),INDIRECT(義務県立),2,0)*0.5,IF(AND(BX29&gt;0,週時程表!Y29=""),VLOOKUP(LEFT(週時程表!X29,1),INDIRECT(義務県立),2,0)*0.5,0)),0)</f>
        <v>0</v>
      </c>
      <c r="BZ29" s="384"/>
      <c r="CA29" s="377"/>
      <c r="CB29" s="382" t="s">
        <v>18</v>
      </c>
      <c r="CC29" s="379">
        <f ca="1">IFERROR(COUNTIF(INDIRECT(義務県立),LEFT(週時程表!AC29,1))*VLOOKUP(LEFT(週時程表!AC29,1),INDIRECT(義務県立),2,0)*0.5,0)</f>
        <v>0</v>
      </c>
      <c r="CD29" s="375">
        <f ca="1">IFERROR(IF(COUNTIF(INDIRECT(義務県立),LEFT(週時程表!AD29,1)),VLOOKUP(LEFT(週時程表!AD29,1),INDIRECT(義務県立),2,0)*0.5,IF(AND(CC29&gt;0,週時程表!AD29=""),VLOOKUP(LEFT(週時程表!AC29,1),INDIRECT(義務県立),2,0)*0.5,0)),0)</f>
        <v>0</v>
      </c>
      <c r="CE29" s="379">
        <f ca="1">IFERROR(COUNTIF(INDIRECT(義務県立),LEFT(週時程表!AE29,1))*VLOOKUP(LEFT(週時程表!AE29,1),INDIRECT(義務県立),2,0)*0.5,0)</f>
        <v>0</v>
      </c>
      <c r="CF29" s="375">
        <f ca="1">IFERROR(IF(COUNTIF(INDIRECT(義務県立),LEFT(週時程表!AF29,1)),VLOOKUP(LEFT(週時程表!AF29,1),INDIRECT(義務県立),2,0)*0.5,IF(AND(CE29&gt;0,週時程表!AF29=""),VLOOKUP(LEFT(週時程表!AE29,1),INDIRECT(義務県立),2,0)*0.5,0)),0)</f>
        <v>0</v>
      </c>
      <c r="CG29" s="379">
        <f ca="1">IFERROR(COUNTIF(INDIRECT(義務県立),LEFT(週時程表!AG29,1))*VLOOKUP(LEFT(週時程表!AG29,1),INDIRECT(義務県立),2,0)*0.5,0)</f>
        <v>0</v>
      </c>
      <c r="CH29" s="375">
        <f ca="1">IFERROR(IF(COUNTIF(INDIRECT(義務県立),LEFT(週時程表!AH29,1)),VLOOKUP(LEFT(週時程表!AH29,1),INDIRECT(義務県立),2,0)*0.5,IF(AND(CG29&gt;0,週時程表!AH29=""),VLOOKUP(LEFT(週時程表!AG29,1),INDIRECT(義務県立),2,0)*0.5,0)),0)</f>
        <v>0</v>
      </c>
      <c r="CI29" s="379">
        <f ca="1">IFERROR(COUNTIF(INDIRECT(義務県立),LEFT(週時程表!AI29,1))*VLOOKUP(LEFT(週時程表!AI29,1),INDIRECT(義務県立),2,0)*0.5,0)</f>
        <v>0</v>
      </c>
      <c r="CJ29" s="375">
        <f ca="1">IFERROR(IF(COUNTIF(INDIRECT(義務県立),LEFT(週時程表!AJ29,1)),VLOOKUP(LEFT(週時程表!AJ29,1),INDIRECT(義務県立),2,0)*0.5,IF(AND(CI29&gt;0,週時程表!AJ29=""),VLOOKUP(LEFT(週時程表!AI29,1),INDIRECT(義務県立),2,0)*0.5,0)),0)</f>
        <v>0</v>
      </c>
      <c r="CK29" s="379">
        <f ca="1">IFERROR(COUNTIF(INDIRECT(義務県立),LEFT(週時程表!AK29,1))*VLOOKUP(LEFT(週時程表!AK29,1),INDIRECT(義務県立),2,0)*0.5,0)</f>
        <v>0</v>
      </c>
      <c r="CL29" s="375">
        <f ca="1">IFERROR(IF(COUNTIF(INDIRECT(義務県立),LEFT(週時程表!AL29,1)),VLOOKUP(LEFT(週時程表!AL29,1),INDIRECT(義務県立),2,0)*0.5,IF(AND(CK29&gt;0,週時程表!AL29=""),VLOOKUP(LEFT(週時程表!AK29,1),INDIRECT(義務県立),2,0)*0.5,0)),0)</f>
        <v>0</v>
      </c>
    </row>
    <row r="30" spans="2:90" ht="22.5" customHeight="1">
      <c r="B30" s="357" t="s">
        <v>24</v>
      </c>
      <c r="C30" s="355">
        <f>IF(AND(COUNTIF(時数除外2,LEFT(週時程表!C30,1))=0,週時程表!D30=""),0,(COUNTIF(時数除外2,LEFT(週時程表!C30,1))+COUNTIF(時数除外2,LEFT(週時程表!D30,1)))*0.5)</f>
        <v>1</v>
      </c>
      <c r="D30" s="350"/>
      <c r="E30" s="355">
        <f>IF(AND(COUNTIF(時数除外2,LEFT(週時程表!E30,1))=0,週時程表!F30=""),0,(COUNTIF(時数除外2,LEFT(週時程表!E30,1))+COUNTIF(時数除外2,LEFT(週時程表!F30,1)))*0.5)</f>
        <v>1</v>
      </c>
      <c r="F30" s="350"/>
      <c r="G30" s="355">
        <f>IF(AND(COUNTIF(時数除外2,LEFT(週時程表!G30,1))=0,週時程表!H30=""),0,(COUNTIF(時数除外2,LEFT(週時程表!G30,1))+COUNTIF(時数除外2,LEFT(週時程表!H30,1)))*0.5)</f>
        <v>1</v>
      </c>
      <c r="H30" s="350"/>
      <c r="I30" s="355">
        <f>IF(AND(COUNTIF(時数除外2,LEFT(週時程表!I30,1))=0,週時程表!J30=""),0,(COUNTIF(時数除外2,LEFT(週時程表!I30,1))+COUNTIF(時数除外2,LEFT(週時程表!J30,1)))*0.5)</f>
        <v>1</v>
      </c>
      <c r="J30" s="350"/>
      <c r="K30" s="355">
        <f>IF(AND(COUNTIF(時数除外2,LEFT(週時程表!K30,1))=0,週時程表!L30=""),0,(COUNTIF(時数除外2,LEFT(週時程表!K30,1))+COUNTIF(時数除外2,LEFT(週時程表!L30,1)))*0.5)</f>
        <v>1</v>
      </c>
      <c r="L30" s="350"/>
      <c r="M30" s="371"/>
      <c r="N30" s="234"/>
      <c r="O30" s="357" t="s">
        <v>24</v>
      </c>
      <c r="P30" s="355">
        <f>IF(AND(COUNTIF(時数除外2,LEFT(週時程表!P30,1))=0,週時程表!Q30=""),0,(COUNTIF(時数除外2,LEFT(週時程表!P30,1))+COUNTIF(時数除外2,LEFT(週時程表!Q30,1)))*0.5)</f>
        <v>1</v>
      </c>
      <c r="Q30" s="350"/>
      <c r="R30" s="355">
        <f>IF(AND(COUNTIF(時数除外2,LEFT(週時程表!R30,1))=0,週時程表!S30=""),0,(COUNTIF(時数除外2,LEFT(週時程表!R30,1))+COUNTIF(時数除外2,LEFT(週時程表!S30,1)))*0.5)</f>
        <v>1</v>
      </c>
      <c r="S30" s="350"/>
      <c r="T30" s="355">
        <f>IF(AND(COUNTIF(時数除外2,LEFT(週時程表!T30,1))=0,週時程表!U30=""),0,(COUNTIF(時数除外2,LEFT(週時程表!T30,1))+COUNTIF(時数除外2,LEFT(週時程表!U30,1)))*0.5)</f>
        <v>1</v>
      </c>
      <c r="U30" s="350"/>
      <c r="V30" s="355">
        <f>IF(AND(COUNTIF(時数除外2,LEFT(週時程表!V30,1))=0,週時程表!W30=""),0,(COUNTIF(時数除外2,LEFT(週時程表!V30,1))+COUNTIF(時数除外2,LEFT(週時程表!W30,1)))*0.5)</f>
        <v>1</v>
      </c>
      <c r="W30" s="350"/>
      <c r="X30" s="355">
        <f>IF(AND(COUNTIF(時数除外2,LEFT(週時程表!X30,1))=0,週時程表!Y30=""),0,(COUNTIF(時数除外2,LEFT(週時程表!X30,1))+COUNTIF(時数除外2,LEFT(週時程表!Y30,1)))*0.5)</f>
        <v>1</v>
      </c>
      <c r="Y30" s="350"/>
      <c r="Z30" s="371"/>
      <c r="AA30" s="234"/>
      <c r="AB30" s="357" t="s">
        <v>24</v>
      </c>
      <c r="AC30" s="355">
        <f>IF(AND(COUNTIF(時数除外2,LEFT(週時程表!AC30,1))=0,週時程表!AD30=""),0,(COUNTIF(時数除外2,LEFT(週時程表!AC30,1))+COUNTIF(時数除外2,LEFT(週時程表!AD30,1)))*0.5)</f>
        <v>1</v>
      </c>
      <c r="AD30" s="350"/>
      <c r="AE30" s="355">
        <f>IF(AND(COUNTIF(時数除外2,LEFT(週時程表!AE30,1))=0,週時程表!AF30=""),0,(COUNTIF(時数除外2,LEFT(週時程表!AE30,1))+COUNTIF(時数除外2,LEFT(週時程表!AF30,1)))*0.5)</f>
        <v>1</v>
      </c>
      <c r="AF30" s="350"/>
      <c r="AG30" s="355">
        <f>IF(AND(COUNTIF(時数除外2,LEFT(週時程表!AG30,1))=0,週時程表!AH30=""),0,(COUNTIF(時数除外2,LEFT(週時程表!AG30,1))+COUNTIF(時数除外2,LEFT(週時程表!AH30,1)))*0.5)</f>
        <v>1</v>
      </c>
      <c r="AH30" s="350"/>
      <c r="AI30" s="355">
        <f>IF(AND(COUNTIF(時数除外2,LEFT(週時程表!AI30,1))=0,週時程表!AJ30=""),0,(COUNTIF(時数除外2,LEFT(週時程表!AI30,1))+COUNTIF(時数除外2,LEFT(週時程表!AJ30,1)))*0.5)</f>
        <v>1</v>
      </c>
      <c r="AJ30" s="350"/>
      <c r="AK30" s="355">
        <f>IF(AND(COUNTIF(時数除外2,LEFT(週時程表!AK30,1))=0,週時程表!AL30=""),0,(COUNTIF(時数除外2,LEFT(週時程表!AK30,1))+COUNTIF(時数除外2,LEFT(週時程表!AL30,1)))*0.5)</f>
        <v>1</v>
      </c>
      <c r="AL30" s="350"/>
      <c r="AM30" s="371"/>
      <c r="AO30" s="372"/>
      <c r="AP30" s="233"/>
      <c r="AQ30" s="373"/>
      <c r="AR30" s="233"/>
      <c r="AS30" s="373"/>
      <c r="AT30" s="233"/>
      <c r="AU30" s="373"/>
      <c r="AV30" s="233"/>
      <c r="AW30" s="373"/>
      <c r="AX30" s="233"/>
      <c r="AY30" s="373"/>
      <c r="BB30" s="357" t="s">
        <v>24</v>
      </c>
      <c r="BC30" s="379">
        <f ca="1">IFERROR(COUNTIF(INDIRECT(義務県立),LEFT(週時程表!C30,1))*VLOOKUP(LEFT(週時程表!C30,1),INDIRECT(義務県立),2,0)*0.5,0)</f>
        <v>0</v>
      </c>
      <c r="BD30" s="375">
        <f ca="1">IFERROR(IF(COUNTIF(INDIRECT(義務県立),LEFT(週時程表!D30,1)),VLOOKUP(LEFT(週時程表!D30,1),INDIRECT(義務県立),2,0)*0.5,IF(AND(BC30&gt;0,週時程表!D30=""),VLOOKUP(LEFT(週時程表!C30,1),INDIRECT(義務県立),2,0)*0.5,0)),0)</f>
        <v>0</v>
      </c>
      <c r="BE30" s="379">
        <f ca="1">IFERROR(COUNTIF(INDIRECT(義務県立),LEFT(週時程表!E30,1))*VLOOKUP(LEFT(週時程表!E30,1),INDIRECT(義務県立),2,0)*0.5,0)</f>
        <v>0</v>
      </c>
      <c r="BF30" s="375">
        <f ca="1">IFERROR(IF(COUNTIF(INDIRECT(義務県立),LEFT(週時程表!F30,1)),VLOOKUP(LEFT(週時程表!F30,1),INDIRECT(義務県立),2,0)*0.5,IF(AND(BE30&gt;0,週時程表!F30=""),VLOOKUP(LEFT(週時程表!E30,1),INDIRECT(義務県立),2,0)*0.5,0)),0)</f>
        <v>0</v>
      </c>
      <c r="BG30" s="379">
        <f ca="1">IFERROR(COUNTIF(INDIRECT(義務県立),LEFT(週時程表!G30,1))*VLOOKUP(LEFT(週時程表!G30,1),INDIRECT(義務県立),2,0)*0.5,0)</f>
        <v>0</v>
      </c>
      <c r="BH30" s="375">
        <f ca="1">IFERROR(IF(COUNTIF(INDIRECT(義務県立),LEFT(週時程表!H30,1)),VLOOKUP(LEFT(週時程表!H30,1),INDIRECT(義務県立),2,0)*0.5,IF(AND(BG30&gt;0,週時程表!H30=""),VLOOKUP(LEFT(週時程表!G30,1),INDIRECT(義務県立),2,0)*0.5,0)),0)</f>
        <v>0</v>
      </c>
      <c r="BI30" s="379">
        <f ca="1">IFERROR(COUNTIF(INDIRECT(義務県立),LEFT(週時程表!I30,1))*VLOOKUP(LEFT(週時程表!I30,1),INDIRECT(義務県立),2,0)*0.5,0)</f>
        <v>0</v>
      </c>
      <c r="BJ30" s="375">
        <f ca="1">IFERROR(IF(COUNTIF(INDIRECT(義務県立),LEFT(週時程表!J30,1)),VLOOKUP(LEFT(週時程表!J30,1),INDIRECT(義務県立),2,0)*0.5,IF(AND(BI30&gt;0,週時程表!J30=""),VLOOKUP(LEFT(週時程表!I30,1),INDIRECT(義務県立),2,0)*0.5,0)),0)</f>
        <v>0</v>
      </c>
      <c r="BK30" s="379">
        <f ca="1">IFERROR(COUNTIF(INDIRECT(義務県立),LEFT(週時程表!K30,1))*VLOOKUP(LEFT(週時程表!K30,1),INDIRECT(義務県立),2,0)*0.5,0)</f>
        <v>0</v>
      </c>
      <c r="BL30" s="375">
        <f ca="1">IFERROR(IF(COUNTIF(INDIRECT(義務県立),LEFT(週時程表!L30,1)),VLOOKUP(LEFT(週時程表!L30,1),INDIRECT(義務県立),2,0)*0.5,IF(AND(BK30&gt;0,週時程表!L30=""),VLOOKUP(LEFT(週時程表!K30,1),INDIRECT(義務県立),2,0)*0.5,0)),0)</f>
        <v>0</v>
      </c>
      <c r="BM30" s="380"/>
      <c r="BN30" s="381"/>
      <c r="BO30" s="386" t="s">
        <v>24</v>
      </c>
      <c r="BP30" s="379">
        <f ca="1">IFERROR(COUNTIF(INDIRECT(義務県立),LEFT(週時程表!P30,1))*VLOOKUP(LEFT(週時程表!P30,1),INDIRECT(義務県立),2,0)*0.5,0)</f>
        <v>0</v>
      </c>
      <c r="BQ30" s="375">
        <f ca="1">IFERROR(IF(COUNTIF(INDIRECT(義務県立),LEFT(週時程表!Q30,1)),VLOOKUP(LEFT(週時程表!Q30,1),INDIRECT(義務県立),2,0)*0.5,IF(AND(BP30&gt;0,週時程表!Q30=""),VLOOKUP(LEFT(週時程表!P30,1),INDIRECT(義務県立),2,0)*0.5,0)),0)</f>
        <v>0</v>
      </c>
      <c r="BR30" s="379">
        <f ca="1">IFERROR(COUNTIF(INDIRECT(義務県立),LEFT(週時程表!R30,1))*VLOOKUP(LEFT(週時程表!R30,1),INDIRECT(義務県立),2,0)*0.5,0)</f>
        <v>0</v>
      </c>
      <c r="BS30" s="375">
        <f ca="1">IFERROR(IF(COUNTIF(INDIRECT(義務県立),LEFT(週時程表!S30,1)),VLOOKUP(LEFT(週時程表!S30,1),INDIRECT(義務県立),2,0)*0.5,IF(AND(BR30&gt;0,週時程表!S30=""),VLOOKUP(LEFT(週時程表!R30,1),INDIRECT(義務県立),2,0)*0.5,0)),0)</f>
        <v>0</v>
      </c>
      <c r="BT30" s="379">
        <f ca="1">IFERROR(COUNTIF(INDIRECT(義務県立),LEFT(週時程表!T30,1))*VLOOKUP(LEFT(週時程表!T30,1),INDIRECT(義務県立),2,0)*0.5,0)</f>
        <v>0</v>
      </c>
      <c r="BU30" s="375">
        <f ca="1">IFERROR(IF(COUNTIF(INDIRECT(義務県立),LEFT(週時程表!U30,1)),VLOOKUP(LEFT(週時程表!U30,1),INDIRECT(義務県立),2,0)*0.5,IF(AND(BT30&gt;0,週時程表!U30=""),VLOOKUP(LEFT(週時程表!T30,1),INDIRECT(義務県立),2,0)*0.5,0)),0)</f>
        <v>0</v>
      </c>
      <c r="BV30" s="379">
        <f ca="1">IFERROR(COUNTIF(INDIRECT(義務県立),LEFT(週時程表!V30,1))*VLOOKUP(LEFT(週時程表!V30,1),INDIRECT(義務県立),2,0)*0.5,0)</f>
        <v>0</v>
      </c>
      <c r="BW30" s="375">
        <f ca="1">IFERROR(IF(COUNTIF(INDIRECT(義務県立),LEFT(週時程表!W30,1)),VLOOKUP(LEFT(週時程表!W30,1),INDIRECT(義務県立),2,0)*0.5,IF(AND(BV30&gt;0,週時程表!W30=""),VLOOKUP(LEFT(週時程表!V30,1),INDIRECT(義務県立),2,0)*0.5,0)),0)</f>
        <v>0</v>
      </c>
      <c r="BX30" s="379">
        <f ca="1">IFERROR(COUNTIF(INDIRECT(義務県立),LEFT(週時程表!X30,1))*VLOOKUP(LEFT(週時程表!X30,1),INDIRECT(義務県立),2,0)*0.5,0)</f>
        <v>0</v>
      </c>
      <c r="BY30" s="375">
        <f ca="1">IFERROR(IF(COUNTIF(INDIRECT(義務県立),LEFT(週時程表!Y30,1)),VLOOKUP(LEFT(週時程表!Y30,1),INDIRECT(義務県立),2,0)*0.5,IF(AND(BX30&gt;0,週時程表!Y30=""),VLOOKUP(LEFT(週時程表!X30,1),INDIRECT(義務県立),2,0)*0.5,0)),0)</f>
        <v>0</v>
      </c>
      <c r="BZ30" s="383"/>
      <c r="CA30" s="381"/>
      <c r="CB30" s="386" t="s">
        <v>24</v>
      </c>
      <c r="CC30" s="379">
        <f ca="1">IFERROR(COUNTIF(INDIRECT(義務県立),LEFT(週時程表!AC30,1))*VLOOKUP(LEFT(週時程表!AC30,1),INDIRECT(義務県立),2,0)*0.5,0)</f>
        <v>0</v>
      </c>
      <c r="CD30" s="375">
        <f ca="1">IFERROR(IF(COUNTIF(INDIRECT(義務県立),LEFT(週時程表!AD30,1)),VLOOKUP(LEFT(週時程表!AD30,1),INDIRECT(義務県立),2,0)*0.5,IF(AND(CC30&gt;0,週時程表!AD30=""),VLOOKUP(LEFT(週時程表!AC30,1),INDIRECT(義務県立),2,0)*0.5,0)),0)</f>
        <v>0</v>
      </c>
      <c r="CE30" s="379">
        <f ca="1">IFERROR(COUNTIF(INDIRECT(義務県立),LEFT(週時程表!AE30,1))*VLOOKUP(LEFT(週時程表!AE30,1),INDIRECT(義務県立),2,0)*0.5,0)</f>
        <v>0</v>
      </c>
      <c r="CF30" s="375">
        <f ca="1">IFERROR(IF(COUNTIF(INDIRECT(義務県立),LEFT(週時程表!AF30,1)),VLOOKUP(LEFT(週時程表!AF30,1),INDIRECT(義務県立),2,0)*0.5,IF(AND(CE30&gt;0,週時程表!AF30=""),VLOOKUP(LEFT(週時程表!AE30,1),INDIRECT(義務県立),2,0)*0.5,0)),0)</f>
        <v>0</v>
      </c>
      <c r="CG30" s="379">
        <f ca="1">IFERROR(COUNTIF(INDIRECT(義務県立),LEFT(週時程表!AG30,1))*VLOOKUP(LEFT(週時程表!AG30,1),INDIRECT(義務県立),2,0)*0.5,0)</f>
        <v>0</v>
      </c>
      <c r="CH30" s="375">
        <f ca="1">IFERROR(IF(COUNTIF(INDIRECT(義務県立),LEFT(週時程表!AH30,1)),VLOOKUP(LEFT(週時程表!AH30,1),INDIRECT(義務県立),2,0)*0.5,IF(AND(CG30&gt;0,週時程表!AH30=""),VLOOKUP(LEFT(週時程表!AG30,1),INDIRECT(義務県立),2,0)*0.5,0)),0)</f>
        <v>0</v>
      </c>
      <c r="CI30" s="379">
        <f ca="1">IFERROR(COUNTIF(INDIRECT(義務県立),LEFT(週時程表!AI30,1))*VLOOKUP(LEFT(週時程表!AI30,1),INDIRECT(義務県立),2,0)*0.5,0)</f>
        <v>0</v>
      </c>
      <c r="CJ30" s="375">
        <f ca="1">IFERROR(IF(COUNTIF(INDIRECT(義務県立),LEFT(週時程表!AJ30,1)),VLOOKUP(LEFT(週時程表!AJ30,1),INDIRECT(義務県立),2,0)*0.5,IF(AND(CI30&gt;0,週時程表!AJ30=""),VLOOKUP(LEFT(週時程表!AI30,1),INDIRECT(義務県立),2,0)*0.5,0)),0)</f>
        <v>0</v>
      </c>
      <c r="CK30" s="379">
        <f ca="1">IFERROR(COUNTIF(INDIRECT(義務県立),LEFT(週時程表!AK30,1))*VLOOKUP(LEFT(週時程表!AK30,1),INDIRECT(義務県立),2,0)*0.5,0)</f>
        <v>0</v>
      </c>
      <c r="CL30" s="375">
        <f ca="1">IFERROR(IF(COUNTIF(INDIRECT(義務県立),LEFT(週時程表!AL30,1)),VLOOKUP(LEFT(週時程表!AL30,1),INDIRECT(義務県立),2,0)*0.5,IF(AND(CK30&gt;0,週時程表!AL30=""),VLOOKUP(LEFT(週時程表!AK30,1),INDIRECT(義務県立),2,0)*0.5,0)),0)</f>
        <v>0</v>
      </c>
    </row>
    <row r="31" spans="2:90" ht="22.5" customHeight="1">
      <c r="B31" s="357" t="s">
        <v>25</v>
      </c>
      <c r="C31" s="355">
        <f>IF(AND(COUNTIF(時数除外2,LEFT(週時程表!C31,1))=0,週時程表!D31=""),0,(COUNTIF(時数除外2,LEFT(週時程表!C31,1))+COUNTIF(時数除外2,LEFT(週時程表!D31,1)))*0.5)</f>
        <v>1</v>
      </c>
      <c r="D31" s="350"/>
      <c r="E31" s="355">
        <f>IF(AND(COUNTIF(時数除外2,LEFT(週時程表!E31,1))=0,週時程表!F31=""),0,(COUNTIF(時数除外2,LEFT(週時程表!E31,1))+COUNTIF(時数除外2,LEFT(週時程表!F31,1)))*0.5)</f>
        <v>1</v>
      </c>
      <c r="F31" s="350"/>
      <c r="G31" s="355">
        <f>IF(AND(COUNTIF(時数除外2,LEFT(週時程表!G31,1))=0,週時程表!H31=""),0,(COUNTIF(時数除外2,LEFT(週時程表!G31,1))+COUNTIF(時数除外2,LEFT(週時程表!H31,1)))*0.5)</f>
        <v>1</v>
      </c>
      <c r="H31" s="350"/>
      <c r="I31" s="355">
        <f>IF(AND(COUNTIF(時数除外2,LEFT(週時程表!I31,1))=0,週時程表!J31=""),0,(COUNTIF(時数除外2,LEFT(週時程表!I31,1))+COUNTIF(時数除外2,LEFT(週時程表!J31,1)))*0.5)</f>
        <v>1</v>
      </c>
      <c r="J31" s="350"/>
      <c r="K31" s="355">
        <f>IF(AND(COUNTIF(時数除外2,LEFT(週時程表!K31,1))=0,週時程表!L31=""),0,(COUNTIF(時数除外2,LEFT(週時程表!K31,1))+COUNTIF(時数除外2,LEFT(週時程表!L31,1)))*0.5)</f>
        <v>1</v>
      </c>
      <c r="L31" s="350"/>
      <c r="M31" s="362"/>
      <c r="N31" s="363"/>
      <c r="O31" s="357" t="s">
        <v>25</v>
      </c>
      <c r="P31" s="355">
        <f>IF(AND(COUNTIF(時数除外2,LEFT(週時程表!P31,1))=0,週時程表!Q31=""),0,(COUNTIF(時数除外2,LEFT(週時程表!P31,1))+COUNTIF(時数除外2,LEFT(週時程表!Q31,1)))*0.5)</f>
        <v>1</v>
      </c>
      <c r="Q31" s="350"/>
      <c r="R31" s="355">
        <f>IF(AND(COUNTIF(時数除外2,LEFT(週時程表!R31,1))=0,週時程表!S31=""),0,(COUNTIF(時数除外2,LEFT(週時程表!R31,1))+COUNTIF(時数除外2,LEFT(週時程表!S31,1)))*0.5)</f>
        <v>1</v>
      </c>
      <c r="S31" s="350"/>
      <c r="T31" s="355">
        <f>IF(AND(COUNTIF(時数除外2,LEFT(週時程表!T31,1))=0,週時程表!U31=""),0,(COUNTIF(時数除外2,LEFT(週時程表!T31,1))+COUNTIF(時数除外2,LEFT(週時程表!U31,1)))*0.5)</f>
        <v>1</v>
      </c>
      <c r="U31" s="350"/>
      <c r="V31" s="355">
        <f>IF(AND(COUNTIF(時数除外2,LEFT(週時程表!V31,1))=0,週時程表!W31=""),0,(COUNTIF(時数除外2,LEFT(週時程表!V31,1))+COUNTIF(時数除外2,LEFT(週時程表!W31,1)))*0.5)</f>
        <v>1</v>
      </c>
      <c r="W31" s="350"/>
      <c r="X31" s="355">
        <f>IF(AND(COUNTIF(時数除外2,LEFT(週時程表!X31,1))=0,週時程表!Y31=""),0,(COUNTIF(時数除外2,LEFT(週時程表!X31,1))+COUNTIF(時数除外2,LEFT(週時程表!Y31,1)))*0.5)</f>
        <v>1</v>
      </c>
      <c r="Y31" s="350"/>
      <c r="Z31" s="362"/>
      <c r="AA31" s="363"/>
      <c r="AB31" s="357" t="s">
        <v>25</v>
      </c>
      <c r="AC31" s="355">
        <f>IF(AND(COUNTIF(時数除外2,LEFT(週時程表!AC31,1))=0,週時程表!AD31=""),0,(COUNTIF(時数除外2,LEFT(週時程表!AC31,1))+COUNTIF(時数除外2,LEFT(週時程表!AD31,1)))*0.5)</f>
        <v>1</v>
      </c>
      <c r="AD31" s="350"/>
      <c r="AE31" s="355">
        <f>IF(AND(COUNTIF(時数除外2,LEFT(週時程表!AE31,1))=0,週時程表!AF31=""),0,(COUNTIF(時数除外2,LEFT(週時程表!AE31,1))+COUNTIF(時数除外2,LEFT(週時程表!AF31,1)))*0.5)</f>
        <v>1</v>
      </c>
      <c r="AF31" s="350"/>
      <c r="AG31" s="355">
        <f>IF(AND(COUNTIF(時数除外2,LEFT(週時程表!AG31,1))=0,週時程表!AH31=""),0,(COUNTIF(時数除外2,LEFT(週時程表!AG31,1))+COUNTIF(時数除外2,LEFT(週時程表!AH31,1)))*0.5)</f>
        <v>1</v>
      </c>
      <c r="AH31" s="350"/>
      <c r="AI31" s="355">
        <f>IF(AND(COUNTIF(時数除外2,LEFT(週時程表!AI31,1))=0,週時程表!AJ31=""),0,(COUNTIF(時数除外2,LEFT(週時程表!AI31,1))+COUNTIF(時数除外2,LEFT(週時程表!AJ31,1)))*0.5)</f>
        <v>1</v>
      </c>
      <c r="AJ31" s="350"/>
      <c r="AK31" s="355">
        <f>IF(AND(COUNTIF(時数除外2,LEFT(週時程表!AK31,1))=0,週時程表!AL31=""),0,(COUNTIF(時数除外2,LEFT(週時程表!AK31,1))+COUNTIF(時数除外2,LEFT(週時程表!AL31,1)))*0.5)</f>
        <v>1</v>
      </c>
      <c r="AL31" s="350"/>
      <c r="AM31" s="362"/>
      <c r="AN31" s="363" t="str">
        <f>IF(AM32&gt;AM39,"時数超過","")</f>
        <v/>
      </c>
      <c r="AO31" s="372"/>
      <c r="AP31" s="233"/>
      <c r="AQ31" s="373"/>
      <c r="AR31" s="233"/>
      <c r="AS31" s="373"/>
      <c r="AT31" s="233"/>
      <c r="AU31" s="373"/>
      <c r="AV31" s="233"/>
      <c r="AW31" s="373"/>
      <c r="AX31" s="233"/>
      <c r="AY31" s="373"/>
      <c r="BB31" s="357" t="s">
        <v>25</v>
      </c>
      <c r="BC31" s="379">
        <f ca="1">IFERROR(COUNTIF(INDIRECT(義務県立),LEFT(週時程表!C31,1))*VLOOKUP(LEFT(週時程表!C31,1),INDIRECT(義務県立),2,0)*0.5,0)</f>
        <v>0</v>
      </c>
      <c r="BD31" s="375">
        <f ca="1">IFERROR(IF(COUNTIF(INDIRECT(義務県立),LEFT(週時程表!D31,1)),VLOOKUP(LEFT(週時程表!D31,1),INDIRECT(義務県立),2,0)*0.5,IF(AND(BC31&gt;0,週時程表!D31=""),VLOOKUP(LEFT(週時程表!C31,1),INDIRECT(義務県立),2,0)*0.5,0)),0)</f>
        <v>0</v>
      </c>
      <c r="BE31" s="379">
        <f ca="1">IFERROR(COUNTIF(INDIRECT(義務県立),LEFT(週時程表!E31,1))*VLOOKUP(LEFT(週時程表!E31,1),INDIRECT(義務県立),2,0)*0.5,0)</f>
        <v>0</v>
      </c>
      <c r="BF31" s="375">
        <f ca="1">IFERROR(IF(COUNTIF(INDIRECT(義務県立),LEFT(週時程表!F31,1)),VLOOKUP(LEFT(週時程表!F31,1),INDIRECT(義務県立),2,0)*0.5,IF(AND(BE31&gt;0,週時程表!F31=""),VLOOKUP(LEFT(週時程表!E31,1),INDIRECT(義務県立),2,0)*0.5,0)),0)</f>
        <v>0</v>
      </c>
      <c r="BG31" s="379">
        <f ca="1">IFERROR(COUNTIF(INDIRECT(義務県立),LEFT(週時程表!G31,1))*VLOOKUP(LEFT(週時程表!G31,1),INDIRECT(義務県立),2,0)*0.5,0)</f>
        <v>0</v>
      </c>
      <c r="BH31" s="375">
        <f ca="1">IFERROR(IF(COUNTIF(INDIRECT(義務県立),LEFT(週時程表!H31,1)),VLOOKUP(LEFT(週時程表!H31,1),INDIRECT(義務県立),2,0)*0.5,IF(AND(BG31&gt;0,週時程表!H31=""),VLOOKUP(LEFT(週時程表!G31,1),INDIRECT(義務県立),2,0)*0.5,0)),0)</f>
        <v>0</v>
      </c>
      <c r="BI31" s="379">
        <f ca="1">IFERROR(COUNTIF(INDIRECT(義務県立),LEFT(週時程表!I31,1))*VLOOKUP(LEFT(週時程表!I31,1),INDIRECT(義務県立),2,0)*0.5,0)</f>
        <v>0</v>
      </c>
      <c r="BJ31" s="375">
        <f ca="1">IFERROR(IF(COUNTIF(INDIRECT(義務県立),LEFT(週時程表!J31,1)),VLOOKUP(LEFT(週時程表!J31,1),INDIRECT(義務県立),2,0)*0.5,IF(AND(BI31&gt;0,週時程表!J31=""),VLOOKUP(LEFT(週時程表!I31,1),INDIRECT(義務県立),2,0)*0.5,0)),0)</f>
        <v>0</v>
      </c>
      <c r="BK31" s="379">
        <f ca="1">IFERROR(COUNTIF(INDIRECT(義務県立),LEFT(週時程表!K31,1))*VLOOKUP(LEFT(週時程表!K31,1),INDIRECT(義務県立),2,0)*0.5,0)</f>
        <v>0</v>
      </c>
      <c r="BL31" s="375">
        <f ca="1">IFERROR(IF(COUNTIF(INDIRECT(義務県立),LEFT(週時程表!L31,1)),VLOOKUP(LEFT(週時程表!L31,1),INDIRECT(義務県立),2,0)*0.5,IF(AND(BK31&gt;0,週時程表!L31=""),VLOOKUP(LEFT(週時程表!K31,1),INDIRECT(義務県立),2,0)*0.5,0)),0)</f>
        <v>0</v>
      </c>
      <c r="BM31" s="380"/>
      <c r="BN31" s="381"/>
      <c r="BO31" s="386" t="s">
        <v>25</v>
      </c>
      <c r="BP31" s="379">
        <f ca="1">IFERROR(COUNTIF(INDIRECT(義務県立),LEFT(週時程表!P31,1))*VLOOKUP(LEFT(週時程表!P31,1),INDIRECT(義務県立),2,0)*0.5,0)</f>
        <v>0</v>
      </c>
      <c r="BQ31" s="375">
        <f ca="1">IFERROR(IF(COUNTIF(INDIRECT(義務県立),LEFT(週時程表!Q31,1)),VLOOKUP(LEFT(週時程表!Q31,1),INDIRECT(義務県立),2,0)*0.5,IF(AND(BP31&gt;0,週時程表!Q31=""),VLOOKUP(LEFT(週時程表!P31,1),INDIRECT(義務県立),2,0)*0.5,0)),0)</f>
        <v>0</v>
      </c>
      <c r="BR31" s="379">
        <f ca="1">IFERROR(COUNTIF(INDIRECT(義務県立),LEFT(週時程表!R31,1))*VLOOKUP(LEFT(週時程表!R31,1),INDIRECT(義務県立),2,0)*0.5,0)</f>
        <v>0</v>
      </c>
      <c r="BS31" s="375">
        <f ca="1">IFERROR(IF(COUNTIF(INDIRECT(義務県立),LEFT(週時程表!S31,1)),VLOOKUP(LEFT(週時程表!S31,1),INDIRECT(義務県立),2,0)*0.5,IF(AND(BR31&gt;0,週時程表!S31=""),VLOOKUP(LEFT(週時程表!R31,1),INDIRECT(義務県立),2,0)*0.5,0)),0)</f>
        <v>0</v>
      </c>
      <c r="BT31" s="379">
        <f ca="1">IFERROR(COUNTIF(INDIRECT(義務県立),LEFT(週時程表!T31,1))*VLOOKUP(LEFT(週時程表!T31,1),INDIRECT(義務県立),2,0)*0.5,0)</f>
        <v>0</v>
      </c>
      <c r="BU31" s="375">
        <f ca="1">IFERROR(IF(COUNTIF(INDIRECT(義務県立),LEFT(週時程表!U31,1)),VLOOKUP(LEFT(週時程表!U31,1),INDIRECT(義務県立),2,0)*0.5,IF(AND(BT31&gt;0,週時程表!U31=""),VLOOKUP(LEFT(週時程表!T31,1),INDIRECT(義務県立),2,0)*0.5,0)),0)</f>
        <v>0</v>
      </c>
      <c r="BV31" s="379">
        <f ca="1">IFERROR(COUNTIF(INDIRECT(義務県立),LEFT(週時程表!V31,1))*VLOOKUP(LEFT(週時程表!V31,1),INDIRECT(義務県立),2,0)*0.5,0)</f>
        <v>0</v>
      </c>
      <c r="BW31" s="375">
        <f ca="1">IFERROR(IF(COUNTIF(INDIRECT(義務県立),LEFT(週時程表!W31,1)),VLOOKUP(LEFT(週時程表!W31,1),INDIRECT(義務県立),2,0)*0.5,IF(AND(BV31&gt;0,週時程表!W31=""),VLOOKUP(LEFT(週時程表!V31,1),INDIRECT(義務県立),2,0)*0.5,0)),0)</f>
        <v>0</v>
      </c>
      <c r="BX31" s="379">
        <f ca="1">IFERROR(COUNTIF(INDIRECT(義務県立),LEFT(週時程表!X31,1))*VLOOKUP(LEFT(週時程表!X31,1),INDIRECT(義務県立),2,0)*0.5,0)</f>
        <v>0</v>
      </c>
      <c r="BY31" s="375">
        <f ca="1">IFERROR(IF(COUNTIF(INDIRECT(義務県立),LEFT(週時程表!Y31,1)),VLOOKUP(LEFT(週時程表!Y31,1),INDIRECT(義務県立),2,0)*0.5,IF(AND(BX31&gt;0,週時程表!Y31=""),VLOOKUP(LEFT(週時程表!X31,1),INDIRECT(義務県立),2,0)*0.5,0)),0)</f>
        <v>0</v>
      </c>
      <c r="BZ31" s="383"/>
      <c r="CA31" s="381"/>
      <c r="CB31" s="386" t="s">
        <v>25</v>
      </c>
      <c r="CC31" s="379">
        <f ca="1">IFERROR(COUNTIF(INDIRECT(義務県立),LEFT(週時程表!AC31,1))*VLOOKUP(LEFT(週時程表!AC31,1),INDIRECT(義務県立),2,0)*0.5,0)</f>
        <v>0</v>
      </c>
      <c r="CD31" s="375">
        <f ca="1">IFERROR(IF(COUNTIF(INDIRECT(義務県立),LEFT(週時程表!AD31,1)),VLOOKUP(LEFT(週時程表!AD31,1),INDIRECT(義務県立),2,0)*0.5,IF(AND(CC31&gt;0,週時程表!AD31=""),VLOOKUP(LEFT(週時程表!AC31,1),INDIRECT(義務県立),2,0)*0.5,0)),0)</f>
        <v>0</v>
      </c>
      <c r="CE31" s="379">
        <f ca="1">IFERROR(COUNTIF(INDIRECT(義務県立),LEFT(週時程表!AE31,1))*VLOOKUP(LEFT(週時程表!AE31,1),INDIRECT(義務県立),2,0)*0.5,0)</f>
        <v>0</v>
      </c>
      <c r="CF31" s="375">
        <f ca="1">IFERROR(IF(COUNTIF(INDIRECT(義務県立),LEFT(週時程表!AF31,1)),VLOOKUP(LEFT(週時程表!AF31,1),INDIRECT(義務県立),2,0)*0.5,IF(AND(CE31&gt;0,週時程表!AF31=""),VLOOKUP(LEFT(週時程表!AE31,1),INDIRECT(義務県立),2,0)*0.5,0)),0)</f>
        <v>0</v>
      </c>
      <c r="CG31" s="379">
        <f ca="1">IFERROR(COUNTIF(INDIRECT(義務県立),LEFT(週時程表!AG31,1))*VLOOKUP(LEFT(週時程表!AG31,1),INDIRECT(義務県立),2,0)*0.5,0)</f>
        <v>0</v>
      </c>
      <c r="CH31" s="375">
        <f ca="1">IFERROR(IF(COUNTIF(INDIRECT(義務県立),LEFT(週時程表!AH31,1)),VLOOKUP(LEFT(週時程表!AH31,1),INDIRECT(義務県立),2,0)*0.5,IF(AND(CG31&gt;0,週時程表!AH31=""),VLOOKUP(LEFT(週時程表!AG31,1),INDIRECT(義務県立),2,0)*0.5,0)),0)</f>
        <v>0</v>
      </c>
      <c r="CI31" s="379">
        <f ca="1">IFERROR(COUNTIF(INDIRECT(義務県立),LEFT(週時程表!AI31,1))*VLOOKUP(LEFT(週時程表!AI31,1),INDIRECT(義務県立),2,0)*0.5,0)</f>
        <v>0</v>
      </c>
      <c r="CJ31" s="375">
        <f ca="1">IFERROR(IF(COUNTIF(INDIRECT(義務県立),LEFT(週時程表!AJ31,1)),VLOOKUP(LEFT(週時程表!AJ31,1),INDIRECT(義務県立),2,0)*0.5,IF(AND(CI31&gt;0,週時程表!AJ31=""),VLOOKUP(LEFT(週時程表!AI31,1),INDIRECT(義務県立),2,0)*0.5,0)),0)</f>
        <v>0</v>
      </c>
      <c r="CK31" s="379">
        <f ca="1">IFERROR(COUNTIF(INDIRECT(義務県立),LEFT(週時程表!AK31,1))*VLOOKUP(LEFT(週時程表!AK31,1),INDIRECT(義務県立),2,0)*0.5,0)</f>
        <v>0</v>
      </c>
      <c r="CL31" s="375">
        <f ca="1">IFERROR(IF(COUNTIF(INDIRECT(義務県立),LEFT(週時程表!AL31,1)),VLOOKUP(LEFT(週時程表!AL31,1),INDIRECT(義務県立),2,0)*0.5,IF(AND(CK31&gt;0,週時程表!AL31=""),VLOOKUP(LEFT(週時程表!AK31,1),INDIRECT(義務県立),2,0)*0.5,0)),0)</f>
        <v>0</v>
      </c>
    </row>
    <row r="32" spans="2:90" ht="22.5" customHeight="1" thickBot="1">
      <c r="B32" s="359" t="s">
        <v>26</v>
      </c>
      <c r="C32" s="360">
        <f>IF(AND(COUNTIF(時数除外2,LEFT(週時程表!C32,1))=0,週時程表!D32=""),0,(COUNTIF(時数除外2,LEFT(週時程表!C32,1))+COUNTIF(時数除外2,LEFT(週時程表!D32,1)))*0.5)</f>
        <v>1</v>
      </c>
      <c r="D32" s="350"/>
      <c r="E32" s="360">
        <f>IF(AND(COUNTIF(時数除外2,LEFT(週時程表!E32,1))=0,週時程表!F32=""),0,(COUNTIF(時数除外2,LEFT(週時程表!E32,1))+COUNTIF(時数除外2,LEFT(週時程表!F32,1)))*0.5)</f>
        <v>1</v>
      </c>
      <c r="F32" s="350"/>
      <c r="G32" s="360">
        <f>IF(AND(COUNTIF(時数除外2,LEFT(週時程表!G32,1))=0,週時程表!H32=""),0,(COUNTIF(時数除外2,LEFT(週時程表!G32,1))+COUNTIF(時数除外2,LEFT(週時程表!H32,1)))*0.5)</f>
        <v>1</v>
      </c>
      <c r="H32" s="350"/>
      <c r="I32" s="360">
        <f>IF(AND(COUNTIF(時数除外2,LEFT(週時程表!I32,1))=0,週時程表!J32=""),0,(COUNTIF(時数除外2,LEFT(週時程表!I32,1))+COUNTIF(時数除外2,LEFT(週時程表!J32,1)))*0.5)</f>
        <v>1</v>
      </c>
      <c r="J32" s="350"/>
      <c r="K32" s="360">
        <f>IF(AND(COUNTIF(時数除外2,LEFT(週時程表!K32,1))=0,週時程表!L32=""),0,(COUNTIF(時数除外2,LEFT(週時程表!K32,1))+COUNTIF(時数除外2,LEFT(週時程表!L32,1)))*0.5)</f>
        <v>1</v>
      </c>
      <c r="L32" s="350"/>
      <c r="M32" s="362"/>
      <c r="N32" s="363"/>
      <c r="O32" s="359" t="s">
        <v>26</v>
      </c>
      <c r="P32" s="360">
        <f>IF(AND(COUNTIF(時数除外2,LEFT(週時程表!P32,1))=0,週時程表!Q32=""),0,(COUNTIF(時数除外2,LEFT(週時程表!P32,1))+COUNTIF(時数除外2,LEFT(週時程表!Q32,1)))*0.5)</f>
        <v>1</v>
      </c>
      <c r="Q32" s="350"/>
      <c r="R32" s="360">
        <f>IF(AND(COUNTIF(時数除外2,LEFT(週時程表!R32,1))=0,週時程表!S32=""),0,(COUNTIF(時数除外2,LEFT(週時程表!R32,1))+COUNTIF(時数除外2,LEFT(週時程表!S32,1)))*0.5)</f>
        <v>1</v>
      </c>
      <c r="S32" s="350"/>
      <c r="T32" s="360">
        <f>IF(AND(COUNTIF(時数除外2,LEFT(週時程表!T32,1))=0,週時程表!U32=""),0,(COUNTIF(時数除外2,LEFT(週時程表!T32,1))+COUNTIF(時数除外2,LEFT(週時程表!U32,1)))*0.5)</f>
        <v>1</v>
      </c>
      <c r="U32" s="350"/>
      <c r="V32" s="360">
        <f>IF(AND(COUNTIF(時数除外2,LEFT(週時程表!V32,1))=0,週時程表!W32=""),0,(COUNTIF(時数除外2,LEFT(週時程表!V32,1))+COUNTIF(時数除外2,LEFT(週時程表!W32,1)))*0.5)</f>
        <v>1</v>
      </c>
      <c r="W32" s="350"/>
      <c r="X32" s="360">
        <f>IF(AND(COUNTIF(時数除外2,LEFT(週時程表!X32,1))=0,週時程表!Y32=""),0,(COUNTIF(時数除外2,LEFT(週時程表!X32,1))+COUNTIF(時数除外2,LEFT(週時程表!Y32,1)))*0.5)</f>
        <v>1</v>
      </c>
      <c r="Y32" s="350"/>
      <c r="Z32" s="362"/>
      <c r="AA32" s="363"/>
      <c r="AB32" s="359" t="s">
        <v>26</v>
      </c>
      <c r="AC32" s="360">
        <f>IF(AND(COUNTIF(時数除外2,LEFT(週時程表!AC32,1))=0,週時程表!AD32=""),0,(COUNTIF(時数除外2,LEFT(週時程表!AC32,1))+COUNTIF(時数除外2,LEFT(週時程表!AD32,1)))*0.5)</f>
        <v>1</v>
      </c>
      <c r="AD32" s="350"/>
      <c r="AE32" s="360">
        <f>IF(AND(COUNTIF(時数除外2,LEFT(週時程表!AE32,1))=0,週時程表!AF32=""),0,(COUNTIF(時数除外2,LEFT(週時程表!AE32,1))+COUNTIF(時数除外2,LEFT(週時程表!AF32,1)))*0.5)</f>
        <v>1</v>
      </c>
      <c r="AF32" s="350"/>
      <c r="AG32" s="360">
        <f>IF(AND(COUNTIF(時数除外2,LEFT(週時程表!AG32,1))=0,週時程表!AH32=""),0,(COUNTIF(時数除外2,LEFT(週時程表!AG32,1))+COUNTIF(時数除外2,LEFT(週時程表!AH32,1)))*0.5)</f>
        <v>1</v>
      </c>
      <c r="AH32" s="350"/>
      <c r="AI32" s="360">
        <f>IF(AND(COUNTIF(時数除外2,LEFT(週時程表!AI32,1))=0,週時程表!AJ32=""),0,(COUNTIF(時数除外2,LEFT(週時程表!AI32,1))+COUNTIF(時数除外2,LEFT(週時程表!AJ32,1)))*0.5)</f>
        <v>1</v>
      </c>
      <c r="AJ32" s="350"/>
      <c r="AK32" s="360">
        <f>IF(AND(COUNTIF(時数除外2,LEFT(週時程表!AK32,1))=0,週時程表!AL32=""),0,(COUNTIF(時数除外2,LEFT(週時程表!AK32,1))+COUNTIF(時数除外2,LEFT(週時程表!AL32,1)))*0.5)</f>
        <v>1</v>
      </c>
      <c r="AL32" s="350"/>
      <c r="AM32" s="362"/>
      <c r="AN32" s="363"/>
      <c r="AO32" s="372"/>
      <c r="AP32" s="233"/>
      <c r="AQ32" s="373"/>
      <c r="AR32" s="233"/>
      <c r="AS32" s="373"/>
      <c r="AT32" s="233"/>
      <c r="AU32" s="373"/>
      <c r="AV32" s="233"/>
      <c r="AW32" s="373"/>
      <c r="AX32" s="233"/>
      <c r="AY32" s="373"/>
      <c r="BB32" s="359" t="s">
        <v>26</v>
      </c>
      <c r="BC32" s="387">
        <f ca="1">IFERROR(COUNTIF(INDIRECT(義務県立),LEFT(週時程表!C32,1))*VLOOKUP(LEFT(週時程表!C32,1),INDIRECT(義務県立),2,0)*0.5,0)</f>
        <v>0</v>
      </c>
      <c r="BD32" s="375">
        <f ca="1">IFERROR(IF(COUNTIF(INDIRECT(義務県立),LEFT(週時程表!D32,1)),VLOOKUP(LEFT(週時程表!D32,1),INDIRECT(義務県立),2,0)*0.5,IF(AND(BC32&gt;0,週時程表!D32=""),VLOOKUP(LEFT(週時程表!C32,1),INDIRECT(義務県立),2,0)*0.5,0)),0)</f>
        <v>0</v>
      </c>
      <c r="BE32" s="387">
        <f ca="1">IFERROR(COUNTIF(INDIRECT(義務県立),LEFT(週時程表!E32,1))*VLOOKUP(LEFT(週時程表!E32,1),INDIRECT(義務県立),2,0)*0.5,0)</f>
        <v>0</v>
      </c>
      <c r="BF32" s="375">
        <f ca="1">IFERROR(IF(COUNTIF(INDIRECT(義務県立),LEFT(週時程表!F32,1)),VLOOKUP(LEFT(週時程表!F32,1),INDIRECT(義務県立),2,0)*0.5,IF(AND(BE32&gt;0,週時程表!F32=""),VLOOKUP(LEFT(週時程表!E32,1),INDIRECT(義務県立),2,0)*0.5,0)),0)</f>
        <v>0</v>
      </c>
      <c r="BG32" s="387">
        <f ca="1">IFERROR(COUNTIF(INDIRECT(義務県立),LEFT(週時程表!G32,1))*VLOOKUP(LEFT(週時程表!G32,1),INDIRECT(義務県立),2,0)*0.5,0)</f>
        <v>0</v>
      </c>
      <c r="BH32" s="375">
        <f ca="1">IFERROR(IF(COUNTIF(INDIRECT(義務県立),LEFT(週時程表!H32,1)),VLOOKUP(LEFT(週時程表!H32,1),INDIRECT(義務県立),2,0)*0.5,IF(AND(BG32&gt;0,週時程表!H32=""),VLOOKUP(LEFT(週時程表!G32,1),INDIRECT(義務県立),2,0)*0.5,0)),0)</f>
        <v>0</v>
      </c>
      <c r="BI32" s="387">
        <f ca="1">IFERROR(COUNTIF(INDIRECT(義務県立),LEFT(週時程表!I32,1))*VLOOKUP(LEFT(週時程表!I32,1),INDIRECT(義務県立),2,0)*0.5,0)</f>
        <v>0</v>
      </c>
      <c r="BJ32" s="375">
        <f ca="1">IFERROR(IF(COUNTIF(INDIRECT(義務県立),LEFT(週時程表!J32,1)),VLOOKUP(LEFT(週時程表!J32,1),INDIRECT(義務県立),2,0)*0.5,IF(AND(BI32&gt;0,週時程表!J32=""),VLOOKUP(LEFT(週時程表!I32,1),INDIRECT(義務県立),2,0)*0.5,0)),0)</f>
        <v>0</v>
      </c>
      <c r="BK32" s="387">
        <f ca="1">IFERROR(COUNTIF(INDIRECT(義務県立),LEFT(週時程表!K32,1))*VLOOKUP(LEFT(週時程表!K32,1),INDIRECT(義務県立),2,0)*0.5,0)</f>
        <v>0</v>
      </c>
      <c r="BL32" s="375">
        <f ca="1">IFERROR(IF(COUNTIF(INDIRECT(義務県立),LEFT(週時程表!L32,1)),VLOOKUP(LEFT(週時程表!L32,1),INDIRECT(義務県立),2,0)*0.5,IF(AND(BK32&gt;0,週時程表!L32=""),VLOOKUP(LEFT(週時程表!K32,1),INDIRECT(義務県立),2,0)*0.5,0)),0)</f>
        <v>0</v>
      </c>
      <c r="BM32" s="380"/>
      <c r="BN32" s="381"/>
      <c r="BO32" s="388" t="s">
        <v>26</v>
      </c>
      <c r="BP32" s="387">
        <f ca="1">IFERROR(COUNTIF(INDIRECT(義務県立),LEFT(週時程表!P32,1))*VLOOKUP(LEFT(週時程表!P32,1),INDIRECT(義務県立),2,0)*0.5,0)</f>
        <v>0</v>
      </c>
      <c r="BQ32" s="375">
        <f ca="1">IFERROR(IF(COUNTIF(INDIRECT(義務県立),LEFT(週時程表!Q32,1)),VLOOKUP(LEFT(週時程表!Q32,1),INDIRECT(義務県立),2,0)*0.5,IF(AND(BP32&gt;0,週時程表!Q32=""),VLOOKUP(LEFT(週時程表!P32,1),INDIRECT(義務県立),2,0)*0.5,0)),0)</f>
        <v>0</v>
      </c>
      <c r="BR32" s="387">
        <f ca="1">IFERROR(COUNTIF(INDIRECT(義務県立),LEFT(週時程表!R32,1))*VLOOKUP(LEFT(週時程表!R32,1),INDIRECT(義務県立),2,0)*0.5,0)</f>
        <v>0</v>
      </c>
      <c r="BS32" s="375">
        <f ca="1">IFERROR(IF(COUNTIF(INDIRECT(義務県立),LEFT(週時程表!S32,1)),VLOOKUP(LEFT(週時程表!S32,1),INDIRECT(義務県立),2,0)*0.5,IF(AND(BR32&gt;0,週時程表!S32=""),VLOOKUP(LEFT(週時程表!R32,1),INDIRECT(義務県立),2,0)*0.5,0)),0)</f>
        <v>0</v>
      </c>
      <c r="BT32" s="387">
        <f ca="1">IFERROR(COUNTIF(INDIRECT(義務県立),LEFT(週時程表!T32,1))*VLOOKUP(LEFT(週時程表!T32,1),INDIRECT(義務県立),2,0)*0.5,0)</f>
        <v>0</v>
      </c>
      <c r="BU32" s="375">
        <f ca="1">IFERROR(IF(COUNTIF(INDIRECT(義務県立),LEFT(週時程表!U32,1)),VLOOKUP(LEFT(週時程表!U32,1),INDIRECT(義務県立),2,0)*0.5,IF(AND(BT32&gt;0,週時程表!U32=""),VLOOKUP(LEFT(週時程表!T32,1),INDIRECT(義務県立),2,0)*0.5,0)),0)</f>
        <v>0</v>
      </c>
      <c r="BV32" s="387">
        <f ca="1">IFERROR(COUNTIF(INDIRECT(義務県立),LEFT(週時程表!V32,1))*VLOOKUP(LEFT(週時程表!V32,1),INDIRECT(義務県立),2,0)*0.5,0)</f>
        <v>0</v>
      </c>
      <c r="BW32" s="375">
        <f ca="1">IFERROR(IF(COUNTIF(INDIRECT(義務県立),LEFT(週時程表!W32,1)),VLOOKUP(LEFT(週時程表!W32,1),INDIRECT(義務県立),2,0)*0.5,IF(AND(BV32&gt;0,週時程表!W32=""),VLOOKUP(LEFT(週時程表!V32,1),INDIRECT(義務県立),2,0)*0.5,0)),0)</f>
        <v>0</v>
      </c>
      <c r="BX32" s="387">
        <f ca="1">IFERROR(COUNTIF(INDIRECT(義務県立),LEFT(週時程表!X32,1))*VLOOKUP(LEFT(週時程表!X32,1),INDIRECT(義務県立),2,0)*0.5,0)</f>
        <v>0</v>
      </c>
      <c r="BY32" s="375">
        <f ca="1">IFERROR(IF(COUNTIF(INDIRECT(義務県立),LEFT(週時程表!Y32,1)),VLOOKUP(LEFT(週時程表!Y32,1),INDIRECT(義務県立),2,0)*0.5,IF(AND(BX32&gt;0,週時程表!Y32=""),VLOOKUP(LEFT(週時程表!X32,1),INDIRECT(義務県立),2,0)*0.5,0)),0)</f>
        <v>0</v>
      </c>
      <c r="BZ32" s="383"/>
      <c r="CA32" s="381"/>
      <c r="CB32" s="388" t="s">
        <v>26</v>
      </c>
      <c r="CC32" s="387">
        <f ca="1">IFERROR(COUNTIF(INDIRECT(義務県立),LEFT(週時程表!AC32,1))*VLOOKUP(LEFT(週時程表!AC32,1),INDIRECT(義務県立),2,0)*0.5,0)</f>
        <v>0</v>
      </c>
      <c r="CD32" s="375">
        <f ca="1">IFERROR(IF(COUNTIF(INDIRECT(義務県立),LEFT(週時程表!AD32,1)),VLOOKUP(LEFT(週時程表!AD32,1),INDIRECT(義務県立),2,0)*0.5,IF(AND(CC32&gt;0,週時程表!AD32=""),VLOOKUP(LEFT(週時程表!AC32,1),INDIRECT(義務県立),2,0)*0.5,0)),0)</f>
        <v>0</v>
      </c>
      <c r="CE32" s="387">
        <f ca="1">IFERROR(COUNTIF(INDIRECT(義務県立),LEFT(週時程表!AE32,1))*VLOOKUP(LEFT(週時程表!AE32,1),INDIRECT(義務県立),2,0)*0.5,0)</f>
        <v>0</v>
      </c>
      <c r="CF32" s="375">
        <f ca="1">IFERROR(IF(COUNTIF(INDIRECT(義務県立),LEFT(週時程表!AF32,1)),VLOOKUP(LEFT(週時程表!AF32,1),INDIRECT(義務県立),2,0)*0.5,IF(AND(CE32&gt;0,週時程表!AF32=""),VLOOKUP(LEFT(週時程表!AE32,1),INDIRECT(義務県立),2,0)*0.5,0)),0)</f>
        <v>0</v>
      </c>
      <c r="CG32" s="387">
        <f ca="1">IFERROR(COUNTIF(INDIRECT(義務県立),LEFT(週時程表!AG32,1))*VLOOKUP(LEFT(週時程表!AG32,1),INDIRECT(義務県立),2,0)*0.5,0)</f>
        <v>0</v>
      </c>
      <c r="CH32" s="375">
        <f ca="1">IFERROR(IF(COUNTIF(INDIRECT(義務県立),LEFT(週時程表!AH32,1)),VLOOKUP(LEFT(週時程表!AH32,1),INDIRECT(義務県立),2,0)*0.5,IF(AND(CG32&gt;0,週時程表!AH32=""),VLOOKUP(LEFT(週時程表!AG32,1),INDIRECT(義務県立),2,0)*0.5,0)),0)</f>
        <v>0</v>
      </c>
      <c r="CI32" s="387">
        <f ca="1">IFERROR(COUNTIF(INDIRECT(義務県立),LEFT(週時程表!AI32,1))*VLOOKUP(LEFT(週時程表!AI32,1),INDIRECT(義務県立),2,0)*0.5,0)</f>
        <v>0</v>
      </c>
      <c r="CJ32" s="375">
        <f ca="1">IFERROR(IF(COUNTIF(INDIRECT(義務県立),LEFT(週時程表!AJ32,1)),VLOOKUP(LEFT(週時程表!AJ32,1),INDIRECT(義務県立),2,0)*0.5,IF(AND(CI32&gt;0,週時程表!AJ32=""),VLOOKUP(LEFT(週時程表!AI32,1),INDIRECT(義務県立),2,0)*0.5,0)),0)</f>
        <v>0</v>
      </c>
      <c r="CK32" s="387">
        <f ca="1">IFERROR(COUNTIF(INDIRECT(義務県立),LEFT(週時程表!AK32,1))*VLOOKUP(LEFT(週時程表!AK32,1),INDIRECT(義務県立),2,0)*0.5,0)</f>
        <v>0</v>
      </c>
      <c r="CL32" s="375">
        <f ca="1">IFERROR(IF(COUNTIF(INDIRECT(義務県立),LEFT(週時程表!AL32,1)),VLOOKUP(LEFT(週時程表!AL32,1),INDIRECT(義務県立),2,0)*0.5,IF(AND(CK32&gt;0,週時程表!AL32=""),VLOOKUP(LEFT(週時程表!AK32,1),INDIRECT(義務県立),2,0)*0.5,0)),0)</f>
        <v>0</v>
      </c>
    </row>
    <row r="33" spans="1:91" s="146" customFormat="1" ht="22.5" customHeight="1" thickBot="1">
      <c r="B33" s="364"/>
      <c r="C33" s="593">
        <f>SUM(C25:C32)</f>
        <v>6</v>
      </c>
      <c r="D33" s="588"/>
      <c r="E33" s="593">
        <f>SUM(E25:E32)</f>
        <v>8</v>
      </c>
      <c r="F33" s="588"/>
      <c r="G33" s="593">
        <f>SUM(G25:G32)</f>
        <v>8</v>
      </c>
      <c r="H33" s="588"/>
      <c r="I33" s="593">
        <f>SUM(I25:I32)</f>
        <v>8</v>
      </c>
      <c r="J33" s="588"/>
      <c r="K33" s="593">
        <f>SUM(K25:K32)</f>
        <v>8</v>
      </c>
      <c r="L33" s="588"/>
      <c r="M33" s="362"/>
      <c r="N33" s="363"/>
      <c r="O33" s="364"/>
      <c r="P33" s="587">
        <f>SUM(P25:Q32)</f>
        <v>8</v>
      </c>
      <c r="Q33" s="588"/>
      <c r="R33" s="587">
        <f t="shared" ref="R33" si="0">SUM(R25:S32)</f>
        <v>8</v>
      </c>
      <c r="S33" s="588"/>
      <c r="T33" s="587">
        <f t="shared" ref="T33" si="1">SUM(T25:U32)</f>
        <v>8</v>
      </c>
      <c r="U33" s="588"/>
      <c r="V33" s="587">
        <f t="shared" ref="V33" si="2">SUM(V25:W32)</f>
        <v>8</v>
      </c>
      <c r="W33" s="588"/>
      <c r="X33" s="587">
        <f t="shared" ref="X33" si="3">SUM(X25:Y32)</f>
        <v>8</v>
      </c>
      <c r="Y33" s="588"/>
      <c r="Z33" s="362"/>
      <c r="AA33" s="363"/>
      <c r="AB33" s="364"/>
      <c r="AC33" s="587">
        <f>SUM(AC25:AD32)</f>
        <v>8</v>
      </c>
      <c r="AD33" s="588"/>
      <c r="AE33" s="587">
        <f t="shared" ref="AE33" si="4">SUM(AE25:AF32)</f>
        <v>8</v>
      </c>
      <c r="AF33" s="588"/>
      <c r="AG33" s="587">
        <f t="shared" ref="AG33" si="5">SUM(AG25:AH32)</f>
        <v>8</v>
      </c>
      <c r="AH33" s="588"/>
      <c r="AI33" s="587">
        <f t="shared" ref="AI33" si="6">SUM(AI25:AJ32)</f>
        <v>8</v>
      </c>
      <c r="AJ33" s="588"/>
      <c r="AK33" s="587">
        <f t="shared" ref="AK33" si="7">SUM(AK25:AL32)</f>
        <v>8</v>
      </c>
      <c r="AL33" s="588"/>
      <c r="AM33" s="362"/>
      <c r="AN33" s="363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234"/>
      <c r="BB33" s="410" t="s">
        <v>221</v>
      </c>
      <c r="BC33" s="582">
        <f ca="1">SUM(BC25:BD32)</f>
        <v>0</v>
      </c>
      <c r="BD33" s="583"/>
      <c r="BE33" s="582">
        <f ca="1">SUM(BE25:BF32)</f>
        <v>0</v>
      </c>
      <c r="BF33" s="583"/>
      <c r="BG33" s="582">
        <f ca="1">SUM(BG25:BH32)</f>
        <v>0</v>
      </c>
      <c r="BH33" s="583"/>
      <c r="BI33" s="582">
        <f ca="1">SUM(BI25:BJ32)</f>
        <v>0</v>
      </c>
      <c r="BJ33" s="583"/>
      <c r="BK33" s="582">
        <f ca="1">SUM(BK25:BL32)</f>
        <v>0</v>
      </c>
      <c r="BL33" s="583"/>
      <c r="BM33" s="408">
        <f ca="1">SUM(BC33:BL33)*2</f>
        <v>0</v>
      </c>
      <c r="BN33" s="381"/>
      <c r="BO33" s="410" t="s">
        <v>221</v>
      </c>
      <c r="BP33" s="582">
        <f ca="1">SUM(BP25:BQ32)</f>
        <v>0</v>
      </c>
      <c r="BQ33" s="583"/>
      <c r="BR33" s="582">
        <f ca="1">SUM(BR25:BS32)</f>
        <v>0</v>
      </c>
      <c r="BS33" s="583"/>
      <c r="BT33" s="582">
        <f ca="1">SUM(BT25:BU32)</f>
        <v>0</v>
      </c>
      <c r="BU33" s="583"/>
      <c r="BV33" s="582">
        <f ca="1">SUM(BV25:BW32)</f>
        <v>0</v>
      </c>
      <c r="BW33" s="583"/>
      <c r="BX33" s="582">
        <f ca="1">SUM(BX25:BY32)</f>
        <v>0</v>
      </c>
      <c r="BY33" s="583"/>
      <c r="BZ33" s="408">
        <f ca="1">SUM(BP33:BY33)*2</f>
        <v>0</v>
      </c>
      <c r="CA33" s="381"/>
      <c r="CB33" s="410" t="s">
        <v>221</v>
      </c>
      <c r="CC33" s="582">
        <f ca="1">SUM(CC25:CD32)</f>
        <v>0</v>
      </c>
      <c r="CD33" s="583"/>
      <c r="CE33" s="582">
        <f ca="1">SUM(CE25:CF32)</f>
        <v>0</v>
      </c>
      <c r="CF33" s="583"/>
      <c r="CG33" s="582">
        <f ca="1">SUM(CG25:CH32)</f>
        <v>0</v>
      </c>
      <c r="CH33" s="583"/>
      <c r="CI33" s="582">
        <f ca="1">SUM(CI25:CJ32)</f>
        <v>0</v>
      </c>
      <c r="CJ33" s="583"/>
      <c r="CK33" s="582">
        <f ca="1">SUM(CK25:CL32)</f>
        <v>0</v>
      </c>
      <c r="CL33" s="583"/>
      <c r="CM33" s="408">
        <f ca="1">SUM(CC33:CL33)*2</f>
        <v>0</v>
      </c>
    </row>
    <row r="34" spans="1:91" s="146" customFormat="1" ht="22.5" customHeight="1" thickBot="1">
      <c r="B34" s="146">
        <f>SUM(C34:K34)</f>
        <v>0</v>
      </c>
      <c r="C34" s="146">
        <f>COUNTBLANK(週時程表!C25:C32)</f>
        <v>0</v>
      </c>
      <c r="E34" s="146">
        <f>COUNTBLANK(週時程表!E25:E32)</f>
        <v>0</v>
      </c>
      <c r="G34" s="146">
        <f>COUNTBLANK(週時程表!G25:G32)</f>
        <v>0</v>
      </c>
      <c r="I34" s="146">
        <f>COUNTBLANK(週時程表!I25:I32)</f>
        <v>0</v>
      </c>
      <c r="K34" s="146">
        <f>COUNTBLANK(週時程表!K25:K32)</f>
        <v>0</v>
      </c>
      <c r="M34" s="362"/>
      <c r="N34" s="363"/>
      <c r="O34" s="146">
        <f>SUM(P34:X34)</f>
        <v>0</v>
      </c>
      <c r="P34" s="146">
        <f>COUNTBLANK(週時程表!P25:P32)</f>
        <v>0</v>
      </c>
      <c r="R34" s="146">
        <f>COUNTBLANK(週時程表!R25:R32)</f>
        <v>0</v>
      </c>
      <c r="T34" s="146">
        <f>COUNTBLANK(週時程表!T25:T32)</f>
        <v>0</v>
      </c>
      <c r="V34" s="146">
        <f>COUNTBLANK(週時程表!V25:V32)</f>
        <v>0</v>
      </c>
      <c r="X34" s="146">
        <f>COUNTBLANK(週時程表!X25:X32)</f>
        <v>0</v>
      </c>
      <c r="Z34" s="362"/>
      <c r="AA34" s="363"/>
      <c r="AB34" s="146">
        <f>SUM(AC34:AK34)</f>
        <v>0</v>
      </c>
      <c r="AC34" s="146">
        <f>COUNTBLANK(週時程表!AC25:AC32)</f>
        <v>0</v>
      </c>
      <c r="AE34" s="146">
        <f>COUNTBLANK(週時程表!AE25:AE32)</f>
        <v>0</v>
      </c>
      <c r="AG34" s="146">
        <f>COUNTBLANK(週時程表!AG25:AG32)</f>
        <v>0</v>
      </c>
      <c r="AI34" s="146">
        <f>COUNTBLANK(週時程表!AI25:AI32)</f>
        <v>0</v>
      </c>
      <c r="AK34" s="146">
        <f>COUNTBLANK(週時程表!AK25:AK32)</f>
        <v>0</v>
      </c>
      <c r="AM34" s="362"/>
      <c r="AN34" s="363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71"/>
      <c r="AZ34" s="234"/>
      <c r="BA34" s="405"/>
      <c r="BB34" s="411" t="s">
        <v>222</v>
      </c>
      <c r="BC34" s="594">
        <f>C33-(COUNTIF(週時程表!C25:D32,"・")+COUNTIFS(週時程表!C25:C32,"・",週時程表!D25:D32,""))*0.5</f>
        <v>0</v>
      </c>
      <c r="BD34" s="594"/>
      <c r="BE34" s="594">
        <f>E33-(COUNTIF(週時程表!E25:F32,"・")+COUNTIFS(週時程表!E25:E32,"・",週時程表!F25:F32,""))*0.5</f>
        <v>0</v>
      </c>
      <c r="BF34" s="594"/>
      <c r="BG34" s="594">
        <f>G33-(COUNTIF(週時程表!G25:H32,"・")+COUNTIFS(週時程表!G25:G32,"・",週時程表!H25:H32,""))*0.5</f>
        <v>0</v>
      </c>
      <c r="BH34" s="594"/>
      <c r="BI34" s="594">
        <f>I33-(COUNTIF(週時程表!I25:J32,"・")+COUNTIFS(週時程表!I25:I32,"・",週時程表!J25:J32,""))*0.5</f>
        <v>0</v>
      </c>
      <c r="BJ34" s="594"/>
      <c r="BK34" s="594">
        <f>K33-(COUNTIF(週時程表!K25:L32,"・")+COUNTIFS(週時程表!K25:K32,"・",週時程表!L25:L32,""))*0.5</f>
        <v>0</v>
      </c>
      <c r="BL34" s="594"/>
      <c r="BM34" s="409">
        <f>SUM(BC34:BK34)</f>
        <v>0</v>
      </c>
      <c r="BN34" s="389"/>
      <c r="BO34" s="411" t="s">
        <v>222</v>
      </c>
      <c r="BP34" s="594">
        <f>P33-(COUNTIF(週時程表!P25:Q32,"・")+COUNTIFS(週時程表!P25:P32,"・",週時程表!Q25:Q32,""))*0.5</f>
        <v>0</v>
      </c>
      <c r="BQ34" s="594"/>
      <c r="BR34" s="594">
        <f>R33-(COUNTIF(週時程表!R25:S32,"・")+COUNTIFS(週時程表!R25:R32,"・",週時程表!S25:S32,""))*0.5</f>
        <v>0</v>
      </c>
      <c r="BS34" s="594"/>
      <c r="BT34" s="594">
        <f>T33-(COUNTIF(週時程表!T25:U32,"・")+COUNTIFS(週時程表!T25:T32,"・",週時程表!U25:U32,""))*0.5</f>
        <v>0</v>
      </c>
      <c r="BU34" s="594"/>
      <c r="BV34" s="594">
        <f>V33-(COUNTIF(週時程表!V25:W32,"・")+COUNTIFS(週時程表!V25:V32,"・",週時程表!W25:W32,""))*0.5</f>
        <v>0</v>
      </c>
      <c r="BW34" s="594"/>
      <c r="BX34" s="594">
        <f>X33-(COUNTIF(週時程表!X25:Y32,"・")+COUNTIFS(週時程表!X25:X32,"・",週時程表!Y25:Y32,""))*0.5</f>
        <v>0</v>
      </c>
      <c r="BY34" s="594"/>
      <c r="BZ34" s="409">
        <f>SUM(BP34:BX34)</f>
        <v>0</v>
      </c>
      <c r="CA34" s="389"/>
      <c r="CB34" s="411" t="s">
        <v>222</v>
      </c>
      <c r="CC34" s="594">
        <f>AC33-(COUNTIF(週時程表!AC25:AD32,"・")+COUNTIFS(週時程表!AC25:AC32,"・",週時程表!AD25:AD32,""))*0.5</f>
        <v>0</v>
      </c>
      <c r="CD34" s="594"/>
      <c r="CE34" s="594">
        <f>AE33-(COUNTIF(週時程表!AE25:AF32,"・")+COUNTIFS(週時程表!AE25:AE32,"・",週時程表!AF25:AF32,""))*0.5</f>
        <v>0</v>
      </c>
      <c r="CF34" s="594"/>
      <c r="CG34" s="594">
        <f>AG33-(COUNTIF(週時程表!AG25:AH32,"・")+COUNTIFS(週時程表!AG25:AG32,"・",週時程表!AH25:AH32,""))*0.5</f>
        <v>0</v>
      </c>
      <c r="CH34" s="594"/>
      <c r="CI34" s="594">
        <f>AI33-(COUNTIF(週時程表!AI25:AJ32,"・")+COUNTIFS(週時程表!AI25:AI32,"・",週時程表!AJ25:AJ32,""))*0.5</f>
        <v>0</v>
      </c>
      <c r="CJ34" s="594"/>
      <c r="CK34" s="594">
        <f>AK33-(COUNTIF(週時程表!AK25:AL32,"・")+COUNTIFS(週時程表!AK25:AK32,"・",週時程表!AL25:AL32,""))*0.5</f>
        <v>0</v>
      </c>
      <c r="CL34" s="594"/>
      <c r="CM34" s="409">
        <f>SUM(CC34:CK34)</f>
        <v>0</v>
      </c>
    </row>
    <row r="35" spans="1:91" s="146" customFormat="1" ht="22.5" customHeight="1">
      <c r="A35" s="326"/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62"/>
      <c r="N35" s="363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62"/>
      <c r="AA35" s="363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62"/>
      <c r="AN35" s="363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234"/>
      <c r="BA35" s="405"/>
      <c r="BB35" s="406"/>
      <c r="BC35" s="407"/>
      <c r="BD35" s="407"/>
      <c r="BE35" s="407"/>
      <c r="BF35" s="407"/>
      <c r="BG35" s="407"/>
      <c r="BH35" s="407"/>
      <c r="BI35" s="407"/>
      <c r="BJ35" s="389"/>
      <c r="BK35" s="389"/>
      <c r="BL35" s="389"/>
      <c r="BM35" s="389"/>
      <c r="BN35" s="389"/>
      <c r="BO35" s="389"/>
      <c r="BP35" s="389"/>
      <c r="BQ35" s="389"/>
      <c r="BR35" s="389"/>
      <c r="BS35" s="389"/>
      <c r="BT35" s="389"/>
      <c r="BU35" s="389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89"/>
      <c r="CI35" s="389"/>
      <c r="CJ35" s="389"/>
      <c r="CK35" s="389"/>
      <c r="CL35" s="389"/>
    </row>
    <row r="36" spans="1:91" s="146" customFormat="1" ht="22.5" customHeight="1">
      <c r="A36" s="326"/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62"/>
      <c r="N36" s="363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62"/>
      <c r="AA36" s="363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62"/>
      <c r="AN36" s="363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234"/>
      <c r="BA36" s="405"/>
      <c r="BB36" s="406"/>
      <c r="BC36" s="407"/>
      <c r="BD36" s="407"/>
      <c r="BE36" s="407"/>
      <c r="BF36" s="407"/>
      <c r="BG36" s="407"/>
      <c r="BH36" s="407"/>
      <c r="BI36" s="407"/>
      <c r="BJ36" s="389"/>
      <c r="BK36" s="389"/>
      <c r="BL36" s="389"/>
      <c r="BM36" s="389"/>
      <c r="BN36" s="389"/>
      <c r="BO36" s="389"/>
      <c r="BP36" s="389"/>
      <c r="BQ36" s="389"/>
      <c r="BR36" s="389"/>
      <c r="BS36" s="389"/>
      <c r="BT36" s="389"/>
      <c r="BU36" s="389"/>
      <c r="BV36" s="389"/>
      <c r="BW36" s="389"/>
      <c r="BX36" s="389"/>
      <c r="BY36" s="389"/>
      <c r="BZ36" s="389"/>
      <c r="CA36" s="389"/>
      <c r="CB36" s="389"/>
      <c r="CC36" s="389"/>
      <c r="CD36" s="389"/>
      <c r="CE36" s="389"/>
      <c r="CF36" s="389"/>
      <c r="CG36" s="389"/>
      <c r="CH36" s="389"/>
      <c r="CI36" s="389"/>
      <c r="CJ36" s="389"/>
      <c r="CK36" s="389"/>
      <c r="CL36" s="389"/>
    </row>
    <row r="37" spans="1:91" s="146" customFormat="1" ht="22.5" customHeight="1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62"/>
      <c r="N37" s="363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62"/>
      <c r="AA37" s="363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62"/>
      <c r="AN37" s="363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234"/>
      <c r="BA37" s="405"/>
      <c r="BB37" s="406"/>
      <c r="BC37" s="407"/>
      <c r="BD37" s="407"/>
      <c r="BE37" s="407"/>
      <c r="BF37" s="407"/>
      <c r="BG37" s="407"/>
      <c r="BH37" s="407"/>
      <c r="BI37" s="407"/>
      <c r="BJ37" s="389"/>
      <c r="BK37" s="389"/>
      <c r="BL37" s="389"/>
      <c r="BM37" s="389"/>
      <c r="BN37" s="389"/>
      <c r="BO37" s="389"/>
      <c r="BP37" s="389"/>
      <c r="BQ37" s="389"/>
      <c r="BR37" s="389"/>
      <c r="BS37" s="389"/>
      <c r="BT37" s="389"/>
      <c r="BU37" s="389"/>
      <c r="BV37" s="389"/>
      <c r="BW37" s="389"/>
      <c r="BX37" s="389"/>
      <c r="BY37" s="389"/>
      <c r="BZ37" s="389"/>
      <c r="CA37" s="389"/>
      <c r="CB37" s="389"/>
      <c r="CC37" s="389"/>
      <c r="CD37" s="389"/>
      <c r="CE37" s="389"/>
      <c r="CF37" s="389"/>
      <c r="CG37" s="389"/>
      <c r="CH37" s="389"/>
      <c r="CI37" s="389"/>
      <c r="CJ37" s="389"/>
      <c r="CK37" s="389"/>
      <c r="CL37" s="389"/>
    </row>
    <row r="38" spans="1:91" s="146" customFormat="1" ht="23.25" customHeight="1">
      <c r="A38" s="326"/>
      <c r="AM38" s="362"/>
      <c r="AN38" s="363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45"/>
      <c r="BA38" s="405"/>
      <c r="BB38" s="406"/>
      <c r="BC38" s="407"/>
      <c r="BD38" s="407"/>
      <c r="BE38" s="407"/>
      <c r="BF38" s="407"/>
      <c r="BG38" s="407"/>
      <c r="BH38" s="407"/>
      <c r="BI38" s="407"/>
      <c r="BJ38" s="389"/>
      <c r="BK38" s="389"/>
      <c r="BL38" s="389"/>
      <c r="BM38" s="389"/>
      <c r="BN38" s="389"/>
      <c r="BO38" s="389"/>
      <c r="BP38" s="389"/>
      <c r="BQ38" s="389"/>
      <c r="BR38" s="389"/>
      <c r="BS38" s="389"/>
      <c r="BT38" s="389"/>
      <c r="BU38" s="389"/>
      <c r="BV38" s="389"/>
      <c r="BW38" s="389"/>
      <c r="BX38" s="389"/>
      <c r="BY38" s="389"/>
      <c r="BZ38" s="389"/>
      <c r="CA38" s="389"/>
      <c r="CB38" s="389"/>
      <c r="CC38" s="389"/>
      <c r="CD38" s="389"/>
      <c r="CE38" s="389"/>
      <c r="CF38" s="389"/>
      <c r="CG38" s="389"/>
      <c r="CH38" s="389"/>
      <c r="CI38" s="389"/>
      <c r="CJ38" s="389"/>
      <c r="CK38" s="389"/>
      <c r="CL38" s="389"/>
    </row>
    <row r="39" spans="1:91" ht="22.5" customHeight="1" thickBot="1">
      <c r="B39" s="340" t="s">
        <v>183</v>
      </c>
      <c r="C39" s="340"/>
      <c r="D39" s="117"/>
      <c r="E39" s="367"/>
      <c r="F39" s="340"/>
      <c r="G39" s="343"/>
      <c r="I39" s="147"/>
      <c r="K39" s="147"/>
      <c r="O39" s="340" t="s">
        <v>183</v>
      </c>
      <c r="P39" s="340"/>
      <c r="R39" s="367"/>
      <c r="S39" s="340"/>
      <c r="T39" s="343"/>
      <c r="V39" s="147"/>
      <c r="X39" s="147"/>
      <c r="Z39" s="325"/>
      <c r="AA39" s="368"/>
      <c r="AB39" s="340" t="s">
        <v>183</v>
      </c>
      <c r="AC39" s="340"/>
      <c r="AE39" s="367"/>
      <c r="AF39" s="340"/>
      <c r="AG39" s="343"/>
      <c r="AI39" s="147"/>
      <c r="AK39" s="147"/>
      <c r="AM39" s="325"/>
      <c r="AN39" s="369"/>
      <c r="AO39" s="234"/>
      <c r="AP39" s="234"/>
      <c r="AQ39" s="234"/>
      <c r="AR39" s="234"/>
      <c r="AS39" s="234"/>
      <c r="AT39" s="234"/>
      <c r="AU39" s="344"/>
      <c r="AV39" s="234"/>
      <c r="AW39" s="234"/>
      <c r="AX39" s="234"/>
      <c r="AY39" s="234"/>
      <c r="BB39" s="340" t="s">
        <v>184</v>
      </c>
      <c r="BC39" s="390"/>
      <c r="BD39" s="381"/>
      <c r="BE39" s="391"/>
      <c r="BF39" s="390"/>
      <c r="BG39" s="390"/>
      <c r="BH39" s="381"/>
      <c r="BI39" s="381"/>
      <c r="BJ39" s="381"/>
      <c r="BK39" s="381"/>
      <c r="BL39" s="381"/>
      <c r="BM39" s="376"/>
      <c r="BN39" s="392"/>
      <c r="BO39" s="340" t="s">
        <v>184</v>
      </c>
      <c r="BP39" s="390"/>
      <c r="BQ39" s="381"/>
      <c r="BR39" s="391"/>
      <c r="BS39" s="390"/>
      <c r="BT39" s="390"/>
      <c r="BU39" s="381"/>
      <c r="BV39" s="381"/>
      <c r="BW39" s="381"/>
      <c r="BX39" s="381"/>
      <c r="BY39" s="381"/>
      <c r="BZ39" s="376"/>
      <c r="CA39" s="392"/>
      <c r="CB39" s="340" t="s">
        <v>184</v>
      </c>
      <c r="CC39" s="390"/>
      <c r="CD39" s="381"/>
      <c r="CE39" s="391"/>
      <c r="CF39" s="390"/>
      <c r="CG39" s="390"/>
      <c r="CH39" s="381"/>
      <c r="CI39" s="381"/>
      <c r="CJ39" s="381"/>
      <c r="CK39" s="381"/>
      <c r="CL39" s="381"/>
    </row>
    <row r="40" spans="1:91" ht="22.5" customHeight="1" thickBot="1">
      <c r="B40" s="346"/>
      <c r="C40" s="590" t="s">
        <v>11</v>
      </c>
      <c r="D40" s="591"/>
      <c r="E40" s="590" t="s">
        <v>106</v>
      </c>
      <c r="F40" s="591"/>
      <c r="G40" s="590" t="s">
        <v>107</v>
      </c>
      <c r="H40" s="591"/>
      <c r="I40" s="590" t="s">
        <v>108</v>
      </c>
      <c r="J40" s="591"/>
      <c r="K40" s="592" t="s">
        <v>85</v>
      </c>
      <c r="L40" s="591"/>
      <c r="M40" s="319"/>
      <c r="O40" s="346"/>
      <c r="P40" s="590" t="s">
        <v>11</v>
      </c>
      <c r="Q40" s="591"/>
      <c r="R40" s="590" t="s">
        <v>106</v>
      </c>
      <c r="S40" s="591"/>
      <c r="T40" s="590" t="s">
        <v>107</v>
      </c>
      <c r="U40" s="591"/>
      <c r="V40" s="590" t="s">
        <v>108</v>
      </c>
      <c r="W40" s="591"/>
      <c r="X40" s="592" t="s">
        <v>85</v>
      </c>
      <c r="Y40" s="591"/>
      <c r="Z40" s="325"/>
      <c r="AA40" s="234"/>
      <c r="AB40" s="346"/>
      <c r="AC40" s="590" t="s">
        <v>11</v>
      </c>
      <c r="AD40" s="591"/>
      <c r="AE40" s="590" t="s">
        <v>106</v>
      </c>
      <c r="AF40" s="591"/>
      <c r="AG40" s="590" t="s">
        <v>107</v>
      </c>
      <c r="AH40" s="591"/>
      <c r="AI40" s="590" t="s">
        <v>108</v>
      </c>
      <c r="AJ40" s="591"/>
      <c r="AK40" s="592" t="s">
        <v>85</v>
      </c>
      <c r="AL40" s="591"/>
      <c r="AM40" s="325"/>
      <c r="AO40" s="326"/>
      <c r="AP40" s="589"/>
      <c r="AQ40" s="589"/>
      <c r="AR40" s="589"/>
      <c r="AS40" s="589"/>
      <c r="AT40" s="589"/>
      <c r="AU40" s="589"/>
      <c r="AV40" s="589"/>
      <c r="AW40" s="589"/>
      <c r="AX40" s="589"/>
      <c r="AY40" s="589"/>
      <c r="BB40" s="346"/>
      <c r="BC40" s="584" t="s">
        <v>11</v>
      </c>
      <c r="BD40" s="585"/>
      <c r="BE40" s="584" t="s">
        <v>106</v>
      </c>
      <c r="BF40" s="585"/>
      <c r="BG40" s="584" t="s">
        <v>107</v>
      </c>
      <c r="BH40" s="585"/>
      <c r="BI40" s="584" t="s">
        <v>108</v>
      </c>
      <c r="BJ40" s="585"/>
      <c r="BK40" s="586" t="s">
        <v>85</v>
      </c>
      <c r="BL40" s="585"/>
      <c r="BM40" s="376"/>
      <c r="BN40" s="392"/>
      <c r="BO40" s="393"/>
      <c r="BP40" s="584" t="s">
        <v>11</v>
      </c>
      <c r="BQ40" s="585"/>
      <c r="BR40" s="584" t="s">
        <v>106</v>
      </c>
      <c r="BS40" s="585"/>
      <c r="BT40" s="584" t="s">
        <v>107</v>
      </c>
      <c r="BU40" s="585"/>
      <c r="BV40" s="584" t="s">
        <v>108</v>
      </c>
      <c r="BW40" s="585"/>
      <c r="BX40" s="586" t="s">
        <v>85</v>
      </c>
      <c r="BY40" s="585"/>
      <c r="BZ40" s="376"/>
      <c r="CA40" s="392"/>
      <c r="CB40" s="393"/>
      <c r="CC40" s="584" t="s">
        <v>11</v>
      </c>
      <c r="CD40" s="585"/>
      <c r="CE40" s="584" t="s">
        <v>106</v>
      </c>
      <c r="CF40" s="585"/>
      <c r="CG40" s="584" t="s">
        <v>107</v>
      </c>
      <c r="CH40" s="585"/>
      <c r="CI40" s="584" t="s">
        <v>108</v>
      </c>
      <c r="CJ40" s="585"/>
      <c r="CK40" s="586" t="s">
        <v>85</v>
      </c>
      <c r="CL40" s="585"/>
    </row>
    <row r="41" spans="1:91" ht="22.5" customHeight="1">
      <c r="B41" s="348" t="s">
        <v>14</v>
      </c>
      <c r="C41" s="349">
        <f>IF(AND(COUNTIF(時数除外2,LEFT(週時程表!C41,1))=0,週時程表!D41=""),0,(COUNTIF(時数除外2,LEFT(週時程表!C41,1))+COUNTIF(時数除外2,LEFT(週時程表!D41,1)))*0.5)</f>
        <v>1</v>
      </c>
      <c r="D41" s="350"/>
      <c r="E41" s="349">
        <f>IF(AND(COUNTIF(時数除外2,LEFT(週時程表!E41,1))=0,週時程表!F41=""),0,(COUNTIF(時数除外2,LEFT(週時程表!E41,1))+COUNTIF(時数除外2,LEFT(週時程表!F41,1)))*0.5)</f>
        <v>1</v>
      </c>
      <c r="F41" s="350"/>
      <c r="G41" s="349">
        <f>IF(AND(COUNTIF(時数除外2,LEFT(週時程表!G41,1))=0,週時程表!H41=""),0,(COUNTIF(時数除外2,LEFT(週時程表!G41,1))+COUNTIF(時数除外2,LEFT(週時程表!H41,1)))*0.5)</f>
        <v>1</v>
      </c>
      <c r="H41" s="350"/>
      <c r="I41" s="349">
        <f>IF(AND(COUNTIF(時数除外2,LEFT(週時程表!I41,1))=0,週時程表!J41=""),0,(COUNTIF(時数除外2,LEFT(週時程表!I41,1))+COUNTIF(時数除外2,LEFT(週時程表!J41,1)))*0.5)</f>
        <v>1</v>
      </c>
      <c r="J41" s="350"/>
      <c r="K41" s="349">
        <f>IF(AND(COUNTIF(時数除外2,LEFT(週時程表!K41,1))=0,週時程表!L41=""),0,(COUNTIF(時数除外2,LEFT(週時程表!K41,1))+COUNTIF(時数除外2,LEFT(週時程表!L41,1)))*0.5)</f>
        <v>1</v>
      </c>
      <c r="L41" s="350"/>
      <c r="M41" s="370"/>
      <c r="O41" s="348" t="s">
        <v>14</v>
      </c>
      <c r="P41" s="349">
        <f>IF(AND(COUNTIF(時数除外2,LEFT(週時程表!P41,1))=0,週時程表!Q41=""),0,(COUNTIF(時数除外2,LEFT(週時程表!P41,1))+COUNTIF(時数除外2,LEFT(週時程表!Q41,1)))*0.5)</f>
        <v>1</v>
      </c>
      <c r="Q41" s="350"/>
      <c r="R41" s="349">
        <f>IF(AND(COUNTIF(時数除外2,LEFT(週時程表!R41,1))=0,週時程表!S41=""),0,(COUNTIF(時数除外2,LEFT(週時程表!R41,1))+COUNTIF(時数除外2,LEFT(週時程表!S41,1)))*0.5)</f>
        <v>1</v>
      </c>
      <c r="S41" s="350"/>
      <c r="T41" s="349">
        <f>IF(AND(COUNTIF(時数除外2,LEFT(週時程表!T41,1))=0,週時程表!U41=""),0,(COUNTIF(時数除外2,LEFT(週時程表!T41,1))+COUNTIF(時数除外2,LEFT(週時程表!U41,1)))*0.5)</f>
        <v>1</v>
      </c>
      <c r="U41" s="350"/>
      <c r="V41" s="349">
        <f>IF(AND(COUNTIF(時数除外2,LEFT(週時程表!V41,1))=0,週時程表!W41=""),0,(COUNTIF(時数除外2,LEFT(週時程表!V41,1))+COUNTIF(時数除外2,LEFT(週時程表!W41,1)))*0.5)</f>
        <v>1</v>
      </c>
      <c r="W41" s="350"/>
      <c r="X41" s="349">
        <f>IF(AND(COUNTIF(時数除外2,LEFT(週時程表!X41,1))=0,週時程表!Y41=""),0,(COUNTIF(時数除外2,LEFT(週時程表!X41,1))+COUNTIF(時数除外2,LEFT(週時程表!Y41,1)))*0.5)</f>
        <v>1</v>
      </c>
      <c r="Y41" s="350"/>
      <c r="Z41" s="371"/>
      <c r="AA41" s="234"/>
      <c r="AB41" s="348" t="s">
        <v>14</v>
      </c>
      <c r="AC41" s="349">
        <f>IF(AND(COUNTIF(時数除外2,LEFT(週時程表!AC41,1))=0,週時程表!AD41=""),0,(COUNTIF(時数除外2,LEFT(週時程表!AC41,1))+COUNTIF(時数除外2,LEFT(週時程表!AD41,1)))*0.5)</f>
        <v>1</v>
      </c>
      <c r="AD41" s="350"/>
      <c r="AE41" s="349">
        <f>IF(AND(COUNTIF(時数除外2,LEFT(週時程表!AE41,1))=0,週時程表!AF41=""),0,(COUNTIF(時数除外2,LEFT(週時程表!AE41,1))+COUNTIF(時数除外2,LEFT(週時程表!AF41,1)))*0.5)</f>
        <v>1</v>
      </c>
      <c r="AF41" s="350"/>
      <c r="AG41" s="349">
        <f>IF(AND(COUNTIF(時数除外2,LEFT(週時程表!AG41,1))=0,週時程表!AH41=""),0,(COUNTIF(時数除外2,LEFT(週時程表!AG41,1))+COUNTIF(時数除外2,LEFT(週時程表!AH41,1)))*0.5)</f>
        <v>1</v>
      </c>
      <c r="AH41" s="350"/>
      <c r="AI41" s="349">
        <f>IF(AND(COUNTIF(時数除外2,LEFT(週時程表!AI41,1))=0,週時程表!AJ41=""),0,(COUNTIF(時数除外2,LEFT(週時程表!AI41,1))+COUNTIF(時数除外2,LEFT(週時程表!AJ41,1)))*0.5)</f>
        <v>1</v>
      </c>
      <c r="AJ41" s="350"/>
      <c r="AK41" s="349">
        <f>IF(AND(COUNTIF(時数除外2,LEFT(週時程表!AK41,1))=0,週時程表!AL41=""),0,(COUNTIF(時数除外2,LEFT(週時程表!AK41,1))+COUNTIF(時数除外2,LEFT(週時程表!AL41,1)))*0.5)</f>
        <v>1</v>
      </c>
      <c r="AL41" s="350"/>
      <c r="AM41" s="371"/>
      <c r="AO41" s="372"/>
      <c r="AP41" s="233"/>
      <c r="AQ41" s="373"/>
      <c r="AR41" s="233"/>
      <c r="AS41" s="373"/>
      <c r="AT41" s="233"/>
      <c r="AU41" s="373"/>
      <c r="AV41" s="233"/>
      <c r="AW41" s="373"/>
      <c r="AX41" s="233"/>
      <c r="AY41" s="373"/>
      <c r="BB41" s="348" t="s">
        <v>14</v>
      </c>
      <c r="BC41" s="374">
        <f ca="1">IFERROR(COUNTIF(INDIRECT(義務県立),LEFT(週時程表!C41,1))*VLOOKUP(LEFT(週時程表!C41,1),INDIRECT(義務県立),2,0)*0.5,0)</f>
        <v>0</v>
      </c>
      <c r="BD41" s="375">
        <f ca="1">IFERROR(IF(COUNTIF(INDIRECT(義務県立),LEFT(週時程表!D41,1)),VLOOKUP(LEFT(週時程表!D41,1),INDIRECT(義務県立),2,0)*0.5,IF(AND(BC41&gt;0,週時程表!D41=""),VLOOKUP(LEFT(週時程表!C41,1),INDIRECT(義務県立),2,0)*0.5,0)),0)</f>
        <v>0</v>
      </c>
      <c r="BE41" s="374">
        <f ca="1">IFERROR(COUNTIF(INDIRECT(義務県立),LEFT(週時程表!E41,1))*VLOOKUP(LEFT(週時程表!E41,1),INDIRECT(義務県立),2,0)*0.5,0)</f>
        <v>0</v>
      </c>
      <c r="BF41" s="375">
        <f ca="1">IFERROR(IF(COUNTIF(INDIRECT(義務県立),LEFT(週時程表!F41,1)),VLOOKUP(LEFT(週時程表!F41,1),INDIRECT(義務県立),2,0)*0.5,IF(AND(BE41&gt;0,週時程表!F41=""),VLOOKUP(LEFT(週時程表!E41,1),INDIRECT(義務県立),2,0)*0.5,0)),0)</f>
        <v>0</v>
      </c>
      <c r="BG41" s="374">
        <f ca="1">IFERROR(COUNTIF(INDIRECT(義務県立),LEFT(週時程表!G41,1))*VLOOKUP(LEFT(週時程表!G41,1),INDIRECT(義務県立),2,0)*0.5,0)</f>
        <v>0</v>
      </c>
      <c r="BH41" s="375">
        <f ca="1">IFERROR(IF(COUNTIF(INDIRECT(義務県立),LEFT(週時程表!H41,1)),VLOOKUP(LEFT(週時程表!H41,1),INDIRECT(義務県立),2,0)*0.5,IF(AND(BG41&gt;0,週時程表!H41=""),VLOOKUP(LEFT(週時程表!G41,1),INDIRECT(義務県立),2,0)*0.5,0)),0)</f>
        <v>0</v>
      </c>
      <c r="BI41" s="374">
        <f ca="1">IFERROR(COUNTIF(INDIRECT(義務県立),LEFT(週時程表!I41,1))*VLOOKUP(LEFT(週時程表!I41,1),INDIRECT(義務県立),2,0)*0.5,0)</f>
        <v>0</v>
      </c>
      <c r="BJ41" s="375">
        <f ca="1">IFERROR(IF(COUNTIF(INDIRECT(義務県立),LEFT(週時程表!J41,1)),VLOOKUP(LEFT(週時程表!J41,1),INDIRECT(義務県立),2,0)*0.5,IF(AND(BI41&gt;0,週時程表!J41=""),VLOOKUP(LEFT(週時程表!I41,1),INDIRECT(義務県立),2,0)*0.5,0)),0)</f>
        <v>0</v>
      </c>
      <c r="BK41" s="374">
        <f ca="1">IFERROR(COUNTIF(INDIRECT(義務県立),LEFT(週時程表!K41,1))*VLOOKUP(LEFT(週時程表!K41,1),INDIRECT(義務県立),2,0)*0.5,0)</f>
        <v>0</v>
      </c>
      <c r="BL41" s="375">
        <f ca="1">IFERROR(IF(COUNTIF(INDIRECT(義務県立),LEFT(週時程表!L41,1)),VLOOKUP(LEFT(週時程表!L41,1),INDIRECT(義務県立),2,0)*0.5,IF(AND(BK41&gt;0,週時程表!L41=""),VLOOKUP(LEFT(週時程表!K41,1),INDIRECT(義務県立),2,0)*0.5,0)),0)</f>
        <v>0</v>
      </c>
      <c r="BM41" s="376"/>
      <c r="BN41" s="377"/>
      <c r="BO41" s="378" t="s">
        <v>14</v>
      </c>
      <c r="BP41" s="374">
        <f ca="1">IFERROR(COUNTIF(INDIRECT(義務県立),LEFT(週時程表!P41,1))*VLOOKUP(LEFT(週時程表!P41,1),INDIRECT(義務県立),2,0)*0.5,0)</f>
        <v>0</v>
      </c>
      <c r="BQ41" s="375">
        <f ca="1">IFERROR(IF(COUNTIF(INDIRECT(義務県立),LEFT(週時程表!Q41,1)),VLOOKUP(LEFT(週時程表!Q41,1),INDIRECT(義務県立),2,0)*0.5,IF(AND(BP41&gt;0,週時程表!Q41=""),VLOOKUP(LEFT(週時程表!P41,1),INDIRECT(義務県立),2,0)*0.5,0)),0)</f>
        <v>0</v>
      </c>
      <c r="BR41" s="374">
        <f ca="1">IFERROR(COUNTIF(INDIRECT(義務県立),LEFT(週時程表!R41,1))*VLOOKUP(LEFT(週時程表!R41,1),INDIRECT(義務県立),2,0)*0.5,0)</f>
        <v>0</v>
      </c>
      <c r="BS41" s="375">
        <f ca="1">IFERROR(IF(COUNTIF(INDIRECT(義務県立),LEFT(週時程表!S41,1)),VLOOKUP(LEFT(週時程表!S41,1),INDIRECT(義務県立),2,0)*0.5,IF(AND(BR41&gt;0,週時程表!S41=""),VLOOKUP(LEFT(週時程表!R41,1),INDIRECT(義務県立),2,0)*0.5,0)),0)</f>
        <v>0</v>
      </c>
      <c r="BT41" s="374">
        <f ca="1">IFERROR(COUNTIF(INDIRECT(義務県立),LEFT(週時程表!T41,1))*VLOOKUP(LEFT(週時程表!T41,1),INDIRECT(義務県立),2,0)*0.5,0)</f>
        <v>0</v>
      </c>
      <c r="BU41" s="375">
        <f ca="1">IFERROR(IF(COUNTIF(INDIRECT(義務県立),LEFT(週時程表!U41,1)),VLOOKUP(LEFT(週時程表!U41,1),INDIRECT(義務県立),2,0)*0.5,IF(AND(BT41&gt;0,週時程表!U41=""),VLOOKUP(LEFT(週時程表!T41,1),INDIRECT(義務県立),2,0)*0.5,0)),0)</f>
        <v>0</v>
      </c>
      <c r="BV41" s="374">
        <f ca="1">IFERROR(COUNTIF(INDIRECT(義務県立),LEFT(週時程表!V41,1))*VLOOKUP(LEFT(週時程表!V41,1),INDIRECT(義務県立),2,0)*0.5,0)</f>
        <v>0</v>
      </c>
      <c r="BW41" s="375">
        <f ca="1">IFERROR(IF(COUNTIF(INDIRECT(義務県立),LEFT(週時程表!W41,1)),VLOOKUP(LEFT(週時程表!W41,1),INDIRECT(義務県立),2,0)*0.5,IF(AND(BV41&gt;0,週時程表!W41=""),VLOOKUP(LEFT(週時程表!V41,1),INDIRECT(義務県立),2,0)*0.5,0)),0)</f>
        <v>0</v>
      </c>
      <c r="BX41" s="374">
        <f ca="1">IFERROR(COUNTIF(INDIRECT(義務県立),LEFT(週時程表!X41,1))*VLOOKUP(LEFT(週時程表!X41,1),INDIRECT(義務県立),2,0)*0.5,0)</f>
        <v>0</v>
      </c>
      <c r="BY41" s="375">
        <f ca="1">IFERROR(IF(COUNTIF(INDIRECT(義務県立),LEFT(週時程表!Y41,1)),VLOOKUP(LEFT(週時程表!Y41,1),INDIRECT(義務県立),2,0)*0.5,IF(AND(BX41&gt;0,週時程表!Y41=""),VLOOKUP(LEFT(週時程表!X41,1),INDIRECT(義務県立),2,0)*0.5,0)),0)</f>
        <v>0</v>
      </c>
      <c r="BZ41" s="376"/>
      <c r="CA41" s="377"/>
      <c r="CB41" s="378" t="s">
        <v>14</v>
      </c>
      <c r="CC41" s="374">
        <f ca="1">IFERROR(COUNTIF(INDIRECT(義務県立),LEFT(週時程表!AC41,1))*VLOOKUP(LEFT(週時程表!AC41,1),INDIRECT(義務県立),2,0)*0.5,0)</f>
        <v>0</v>
      </c>
      <c r="CD41" s="375">
        <f ca="1">IFERROR(IF(COUNTIF(INDIRECT(義務県立),LEFT(週時程表!AD41,1)),VLOOKUP(LEFT(週時程表!AD41,1),INDIRECT(義務県立),2,0)*0.5,IF(AND(CC41&gt;0,週時程表!AD41=""),VLOOKUP(LEFT(週時程表!AC41,1),INDIRECT(義務県立),2,0)*0.5,0)),0)</f>
        <v>0</v>
      </c>
      <c r="CE41" s="374">
        <f ca="1">IFERROR(COUNTIF(INDIRECT(義務県立),LEFT(週時程表!AE41,1))*VLOOKUP(LEFT(週時程表!AE41,1),INDIRECT(義務県立),2,0)*0.5,0)</f>
        <v>0</v>
      </c>
      <c r="CF41" s="375">
        <f ca="1">IFERROR(IF(COUNTIF(INDIRECT(義務県立),LEFT(週時程表!AF41,1)),VLOOKUP(LEFT(週時程表!AF41,1),INDIRECT(義務県立),2,0)*0.5,IF(AND(CE41&gt;0,週時程表!AF41=""),VLOOKUP(LEFT(週時程表!AE41,1),INDIRECT(義務県立),2,0)*0.5,0)),0)</f>
        <v>0</v>
      </c>
      <c r="CG41" s="374">
        <f ca="1">IFERROR(COUNTIF(INDIRECT(義務県立),LEFT(週時程表!AG41,1))*VLOOKUP(LEFT(週時程表!AG41,1),INDIRECT(義務県立),2,0)*0.5,0)</f>
        <v>0</v>
      </c>
      <c r="CH41" s="375">
        <f ca="1">IFERROR(IF(COUNTIF(INDIRECT(義務県立),LEFT(週時程表!AH41,1)),VLOOKUP(LEFT(週時程表!AH41,1),INDIRECT(義務県立),2,0)*0.5,IF(AND(CG41&gt;0,週時程表!AH41=""),VLOOKUP(LEFT(週時程表!AG41,1),INDIRECT(義務県立),2,0)*0.5,0)),0)</f>
        <v>0</v>
      </c>
      <c r="CI41" s="374">
        <f ca="1">IFERROR(COUNTIF(INDIRECT(義務県立),LEFT(週時程表!AI41,1))*VLOOKUP(LEFT(週時程表!AI41,1),INDIRECT(義務県立),2,0)*0.5,0)</f>
        <v>0</v>
      </c>
      <c r="CJ41" s="375">
        <f ca="1">IFERROR(IF(COUNTIF(INDIRECT(義務県立),LEFT(週時程表!AJ41,1)),VLOOKUP(LEFT(週時程表!AJ41,1),INDIRECT(義務県立),2,0)*0.5,IF(AND(CI41&gt;0,週時程表!AJ41=""),VLOOKUP(LEFT(週時程表!AI41,1),INDIRECT(義務県立),2,0)*0.5,0)),0)</f>
        <v>0</v>
      </c>
      <c r="CK41" s="374">
        <f ca="1">IFERROR(COUNTIF(INDIRECT(義務県立),LEFT(週時程表!AK41,1))*VLOOKUP(LEFT(週時程表!AK41,1),INDIRECT(義務県立),2,0)*0.5,0)</f>
        <v>0</v>
      </c>
      <c r="CL41" s="375">
        <f ca="1">IFERROR(IF(COUNTIF(INDIRECT(義務県立),LEFT(週時程表!AL41,1)),VLOOKUP(LEFT(週時程表!AL41,1),INDIRECT(義務県立),2,0)*0.5,IF(AND(CK41&gt;0,週時程表!AL41=""),VLOOKUP(LEFT(週時程表!AK41,1),INDIRECT(義務県立),2,0)*0.5,0)),0)</f>
        <v>0</v>
      </c>
    </row>
    <row r="42" spans="1:91" ht="22.5" customHeight="1">
      <c r="B42" s="354" t="s">
        <v>15</v>
      </c>
      <c r="C42" s="355">
        <f>IF(AND(COUNTIF(時数除外2,LEFT(週時程表!C42,1))=0,週時程表!D42=""),0,(COUNTIF(時数除外2,LEFT(週時程表!C42,1))+COUNTIF(時数除外2,LEFT(週時程表!D42,1)))*0.5)</f>
        <v>1</v>
      </c>
      <c r="D42" s="350"/>
      <c r="E42" s="355">
        <f>IF(AND(COUNTIF(時数除外2,LEFT(週時程表!E42,1))=0,週時程表!F42=""),0,(COUNTIF(時数除外2,LEFT(週時程表!E42,1))+COUNTIF(時数除外2,LEFT(週時程表!F42,1)))*0.5)</f>
        <v>1</v>
      </c>
      <c r="F42" s="350"/>
      <c r="G42" s="355">
        <f>IF(AND(COUNTIF(時数除外2,LEFT(週時程表!G42,1))=0,週時程表!H42=""),0,(COUNTIF(時数除外2,LEFT(週時程表!G42,1))+COUNTIF(時数除外2,LEFT(週時程表!H42,1)))*0.5)</f>
        <v>1</v>
      </c>
      <c r="H42" s="350"/>
      <c r="I42" s="355">
        <f>IF(AND(COUNTIF(時数除外2,LEFT(週時程表!I42,1))=0,週時程表!J42=""),0,(COUNTIF(時数除外2,LEFT(週時程表!I42,1))+COUNTIF(時数除外2,LEFT(週時程表!J42,1)))*0.5)</f>
        <v>1</v>
      </c>
      <c r="J42" s="350"/>
      <c r="K42" s="355">
        <f>IF(AND(COUNTIF(時数除外2,LEFT(週時程表!K42,1))=0,週時程表!L42=""),0,(COUNTIF(時数除外2,LEFT(週時程表!K42,1))+COUNTIF(時数除外2,LEFT(週時程表!L42,1)))*0.5)</f>
        <v>1</v>
      </c>
      <c r="L42" s="350"/>
      <c r="M42" s="370"/>
      <c r="O42" s="354" t="s">
        <v>15</v>
      </c>
      <c r="P42" s="355">
        <f>IF(AND(COUNTIF(時数除外2,LEFT(週時程表!P42,1))=0,週時程表!Q42=""),0,(COUNTIF(時数除外2,LEFT(週時程表!P42,1))+COUNTIF(時数除外2,LEFT(週時程表!Q42,1)))*0.5)</f>
        <v>1</v>
      </c>
      <c r="Q42" s="350"/>
      <c r="R42" s="355">
        <f>IF(AND(COUNTIF(時数除外2,LEFT(週時程表!R42,1))=0,週時程表!S42=""),0,(COUNTIF(時数除外2,LEFT(週時程表!R42,1))+COUNTIF(時数除外2,LEFT(週時程表!S42,1)))*0.5)</f>
        <v>1</v>
      </c>
      <c r="S42" s="350"/>
      <c r="T42" s="355">
        <f>IF(AND(COUNTIF(時数除外2,LEFT(週時程表!T42,1))=0,週時程表!U42=""),0,(COUNTIF(時数除外2,LEFT(週時程表!T42,1))+COUNTIF(時数除外2,LEFT(週時程表!U42,1)))*0.5)</f>
        <v>1</v>
      </c>
      <c r="U42" s="350"/>
      <c r="V42" s="355">
        <f>IF(AND(COUNTIF(時数除外2,LEFT(週時程表!V42,1))=0,週時程表!W42=""),0,(COUNTIF(時数除外2,LEFT(週時程表!V42,1))+COUNTIF(時数除外2,LEFT(週時程表!W42,1)))*0.5)</f>
        <v>1</v>
      </c>
      <c r="W42" s="350"/>
      <c r="X42" s="355">
        <f>IF(AND(COUNTIF(時数除外2,LEFT(週時程表!X42,1))=0,週時程表!Y42=""),0,(COUNTIF(時数除外2,LEFT(週時程表!X42,1))+COUNTIF(時数除外2,LEFT(週時程表!Y42,1)))*0.5)</f>
        <v>1</v>
      </c>
      <c r="Y42" s="350"/>
      <c r="Z42" s="371"/>
      <c r="AA42" s="234"/>
      <c r="AB42" s="354" t="s">
        <v>15</v>
      </c>
      <c r="AC42" s="355">
        <f>IF(AND(COUNTIF(時数除外2,LEFT(週時程表!AC42,1))=0,週時程表!AD42=""),0,(COUNTIF(時数除外2,LEFT(週時程表!AC42,1))+COUNTIF(時数除外2,LEFT(週時程表!AD42,1)))*0.5)</f>
        <v>1</v>
      </c>
      <c r="AD42" s="350"/>
      <c r="AE42" s="355">
        <f>IF(AND(COUNTIF(時数除外2,LEFT(週時程表!AE42,1))=0,週時程表!AF42=""),0,(COUNTIF(時数除外2,LEFT(週時程表!AE42,1))+COUNTIF(時数除外2,LEFT(週時程表!AF42,1)))*0.5)</f>
        <v>1</v>
      </c>
      <c r="AF42" s="350"/>
      <c r="AG42" s="355">
        <f>IF(AND(COUNTIF(時数除外2,LEFT(週時程表!AG42,1))=0,週時程表!AH42=""),0,(COUNTIF(時数除外2,LEFT(週時程表!AG42,1))+COUNTIF(時数除外2,LEFT(週時程表!AH42,1)))*0.5)</f>
        <v>1</v>
      </c>
      <c r="AH42" s="350"/>
      <c r="AI42" s="355">
        <f>IF(AND(COUNTIF(時数除外2,LEFT(週時程表!AI42,1))=0,週時程表!AJ42=""),0,(COUNTIF(時数除外2,LEFT(週時程表!AI42,1))+COUNTIF(時数除外2,LEFT(週時程表!AJ42,1)))*0.5)</f>
        <v>1</v>
      </c>
      <c r="AJ42" s="350"/>
      <c r="AK42" s="355">
        <f>IF(AND(COUNTIF(時数除外2,LEFT(週時程表!AK42,1))=0,週時程表!AL42=""),0,(COUNTIF(時数除外2,LEFT(週時程表!AK42,1))+COUNTIF(時数除外2,LEFT(週時程表!AL42,1)))*0.5)</f>
        <v>1</v>
      </c>
      <c r="AL42" s="350"/>
      <c r="AM42" s="371"/>
      <c r="AO42" s="326"/>
      <c r="AP42" s="233"/>
      <c r="AQ42" s="373"/>
      <c r="AR42" s="233"/>
      <c r="AS42" s="373"/>
      <c r="AT42" s="233"/>
      <c r="AU42" s="373"/>
      <c r="AV42" s="233"/>
      <c r="AW42" s="373"/>
      <c r="AX42" s="233"/>
      <c r="AY42" s="373"/>
      <c r="BB42" s="354" t="s">
        <v>15</v>
      </c>
      <c r="BC42" s="379">
        <f ca="1">IFERROR(COUNTIF(INDIRECT(義務県立),LEFT(週時程表!C42,1))*VLOOKUP(LEFT(週時程表!C42,1),INDIRECT(義務県立),2,0)*0.5,0)</f>
        <v>0</v>
      </c>
      <c r="BD42" s="375">
        <f ca="1">IFERROR(IF(COUNTIF(INDIRECT(義務県立),LEFT(週時程表!D42,1)),VLOOKUP(LEFT(週時程表!D42,1),INDIRECT(義務県立),2,0)*0.5,IF(AND(BC42&gt;0,週時程表!D42=""),VLOOKUP(LEFT(週時程表!C42,1),INDIRECT(義務県立),2,0)*0.5,0)),0)</f>
        <v>0</v>
      </c>
      <c r="BE42" s="379">
        <f ca="1">IFERROR(COUNTIF(INDIRECT(義務県立),LEFT(週時程表!E42,1))*VLOOKUP(LEFT(週時程表!E42,1),INDIRECT(義務県立),2,0)*0.5,0)</f>
        <v>0</v>
      </c>
      <c r="BF42" s="375">
        <f ca="1">IFERROR(IF(COUNTIF(INDIRECT(義務県立),LEFT(週時程表!F42,1)),VLOOKUP(LEFT(週時程表!F42,1),INDIRECT(義務県立),2,0)*0.5,IF(AND(BE42&gt;0,週時程表!F42=""),VLOOKUP(LEFT(週時程表!E42,1),INDIRECT(義務県立),2,0)*0.5,0)),0)</f>
        <v>0</v>
      </c>
      <c r="BG42" s="379">
        <f ca="1">IFERROR(COUNTIF(INDIRECT(義務県立),LEFT(週時程表!G42,1))*VLOOKUP(LEFT(週時程表!G42,1),INDIRECT(義務県立),2,0)*0.5,0)</f>
        <v>0</v>
      </c>
      <c r="BH42" s="375">
        <f ca="1">IFERROR(IF(COUNTIF(INDIRECT(義務県立),LEFT(週時程表!H42,1)),VLOOKUP(LEFT(週時程表!H42,1),INDIRECT(義務県立),2,0)*0.5,IF(AND(BG42&gt;0,週時程表!H42=""),VLOOKUP(LEFT(週時程表!G42,1),INDIRECT(義務県立),2,0)*0.5,0)),0)</f>
        <v>0</v>
      </c>
      <c r="BI42" s="379">
        <f ca="1">IFERROR(COUNTIF(INDIRECT(義務県立),LEFT(週時程表!I42,1))*VLOOKUP(LEFT(週時程表!I42,1),INDIRECT(義務県立),2,0)*0.5,0)</f>
        <v>0</v>
      </c>
      <c r="BJ42" s="375">
        <f ca="1">IFERROR(IF(COUNTIF(INDIRECT(義務県立),LEFT(週時程表!J42,1)),VLOOKUP(LEFT(週時程表!J42,1),INDIRECT(義務県立),2,0)*0.5,IF(AND(BI42&gt;0,週時程表!J42=""),VLOOKUP(LEFT(週時程表!I42,1),INDIRECT(義務県立),2,0)*0.5,0)),0)</f>
        <v>0</v>
      </c>
      <c r="BK42" s="379">
        <f ca="1">IFERROR(COUNTIF(INDIRECT(義務県立),LEFT(週時程表!K42,1))*VLOOKUP(LEFT(週時程表!K42,1),INDIRECT(義務県立),2,0)*0.5,0)</f>
        <v>0</v>
      </c>
      <c r="BL42" s="375">
        <f ca="1">IFERROR(IF(COUNTIF(INDIRECT(義務県立),LEFT(週時程表!L42,1)),VLOOKUP(LEFT(週時程表!L42,1),INDIRECT(義務県立),2,0)*0.5,IF(AND(BK42&gt;0,週時程表!L42=""),VLOOKUP(LEFT(週時程表!K42,1),INDIRECT(義務県立),2,0)*0.5,0)),0)</f>
        <v>0</v>
      </c>
      <c r="BM42" s="380"/>
      <c r="BN42" s="381"/>
      <c r="BO42" s="382" t="s">
        <v>15</v>
      </c>
      <c r="BP42" s="379">
        <f ca="1">IFERROR(COUNTIF(INDIRECT(義務県立),LEFT(週時程表!P42,1))*VLOOKUP(LEFT(週時程表!P42,1),INDIRECT(義務県立),2,0)*0.5,0)</f>
        <v>0</v>
      </c>
      <c r="BQ42" s="375">
        <f ca="1">IFERROR(IF(COUNTIF(INDIRECT(義務県立),LEFT(週時程表!Q42,1)),VLOOKUP(LEFT(週時程表!Q42,1),INDIRECT(義務県立),2,0)*0.5,IF(AND(BP42&gt;0,週時程表!Q42=""),VLOOKUP(LEFT(週時程表!P42,1),INDIRECT(義務県立),2,0)*0.5,0)),0)</f>
        <v>0</v>
      </c>
      <c r="BR42" s="379">
        <f ca="1">IFERROR(COUNTIF(INDIRECT(義務県立),LEFT(週時程表!R42,1))*VLOOKUP(LEFT(週時程表!R42,1),INDIRECT(義務県立),2,0)*0.5,0)</f>
        <v>0</v>
      </c>
      <c r="BS42" s="375">
        <f ca="1">IFERROR(IF(COUNTIF(INDIRECT(義務県立),LEFT(週時程表!S42,1)),VLOOKUP(LEFT(週時程表!S42,1),INDIRECT(義務県立),2,0)*0.5,IF(AND(BR42&gt;0,週時程表!S42=""),VLOOKUP(LEFT(週時程表!R42,1),INDIRECT(義務県立),2,0)*0.5,0)),0)</f>
        <v>0</v>
      </c>
      <c r="BT42" s="379">
        <f ca="1">IFERROR(COUNTIF(INDIRECT(義務県立),LEFT(週時程表!T42,1))*VLOOKUP(LEFT(週時程表!T42,1),INDIRECT(義務県立),2,0)*0.5,0)</f>
        <v>0</v>
      </c>
      <c r="BU42" s="375">
        <f ca="1">IFERROR(IF(COUNTIF(INDIRECT(義務県立),LEFT(週時程表!U42,1)),VLOOKUP(LEFT(週時程表!U42,1),INDIRECT(義務県立),2,0)*0.5,IF(AND(BT42&gt;0,週時程表!U42=""),VLOOKUP(LEFT(週時程表!T42,1),INDIRECT(義務県立),2,0)*0.5,0)),0)</f>
        <v>0</v>
      </c>
      <c r="BV42" s="379">
        <f ca="1">IFERROR(COUNTIF(INDIRECT(義務県立),LEFT(週時程表!V42,1))*VLOOKUP(LEFT(週時程表!V42,1),INDIRECT(義務県立),2,0)*0.5,0)</f>
        <v>0</v>
      </c>
      <c r="BW42" s="375">
        <f ca="1">IFERROR(IF(COUNTIF(INDIRECT(義務県立),LEFT(週時程表!W42,1)),VLOOKUP(LEFT(週時程表!W42,1),INDIRECT(義務県立),2,0)*0.5,IF(AND(BV42&gt;0,週時程表!W42=""),VLOOKUP(LEFT(週時程表!V42,1),INDIRECT(義務県立),2,0)*0.5,0)),0)</f>
        <v>0</v>
      </c>
      <c r="BX42" s="379">
        <f ca="1">IFERROR(COUNTIF(INDIRECT(義務県立),LEFT(週時程表!X42,1))*VLOOKUP(LEFT(週時程表!X42,1),INDIRECT(義務県立),2,0)*0.5,0)</f>
        <v>0</v>
      </c>
      <c r="BY42" s="375">
        <f ca="1">IFERROR(IF(COUNTIF(INDIRECT(義務県立),LEFT(週時程表!Y42,1)),VLOOKUP(LEFT(週時程表!Y42,1),INDIRECT(義務県立),2,0)*0.5,IF(AND(BX42&gt;0,週時程表!Y42=""),VLOOKUP(LEFT(週時程表!X42,1),INDIRECT(義務県立),2,0)*0.5,0)),0)</f>
        <v>0</v>
      </c>
      <c r="BZ42" s="376"/>
      <c r="CA42" s="377"/>
      <c r="CB42" s="382" t="s">
        <v>15</v>
      </c>
      <c r="CC42" s="379">
        <f ca="1">IFERROR(COUNTIF(INDIRECT(義務県立),LEFT(週時程表!AC42,1))*VLOOKUP(LEFT(週時程表!AC42,1),INDIRECT(義務県立),2,0)*0.5,0)</f>
        <v>0</v>
      </c>
      <c r="CD42" s="375">
        <f ca="1">IFERROR(IF(COUNTIF(INDIRECT(義務県立),LEFT(週時程表!AD42,1)),VLOOKUP(LEFT(週時程表!AD42,1),INDIRECT(義務県立),2,0)*0.5,IF(AND(CC42&gt;0,週時程表!AD42=""),VLOOKUP(LEFT(週時程表!AC42,1),INDIRECT(義務県立),2,0)*0.5,0)),0)</f>
        <v>0</v>
      </c>
      <c r="CE42" s="379">
        <f ca="1">IFERROR(COUNTIF(INDIRECT(義務県立),LEFT(週時程表!AE42,1))*VLOOKUP(LEFT(週時程表!AE42,1),INDIRECT(義務県立),2,0)*0.5,0)</f>
        <v>0</v>
      </c>
      <c r="CF42" s="375">
        <f ca="1">IFERROR(IF(COUNTIF(INDIRECT(義務県立),LEFT(週時程表!AF42,1)),VLOOKUP(LEFT(週時程表!AF42,1),INDIRECT(義務県立),2,0)*0.5,IF(AND(CE42&gt;0,週時程表!AF42=""),VLOOKUP(LEFT(週時程表!AE42,1),INDIRECT(義務県立),2,0)*0.5,0)),0)</f>
        <v>0</v>
      </c>
      <c r="CG42" s="379">
        <f ca="1">IFERROR(COUNTIF(INDIRECT(義務県立),LEFT(週時程表!AG42,1))*VLOOKUP(LEFT(週時程表!AG42,1),INDIRECT(義務県立),2,0)*0.5,0)</f>
        <v>0</v>
      </c>
      <c r="CH42" s="375">
        <f ca="1">IFERROR(IF(COUNTIF(INDIRECT(義務県立),LEFT(週時程表!AH42,1)),VLOOKUP(LEFT(週時程表!AH42,1),INDIRECT(義務県立),2,0)*0.5,IF(AND(CG42&gt;0,週時程表!AH42=""),VLOOKUP(LEFT(週時程表!AG42,1),INDIRECT(義務県立),2,0)*0.5,0)),0)</f>
        <v>0</v>
      </c>
      <c r="CI42" s="379">
        <f ca="1">IFERROR(COUNTIF(INDIRECT(義務県立),LEFT(週時程表!AI42,1))*VLOOKUP(LEFT(週時程表!AI42,1),INDIRECT(義務県立),2,0)*0.5,0)</f>
        <v>0</v>
      </c>
      <c r="CJ42" s="375">
        <f ca="1">IFERROR(IF(COUNTIF(INDIRECT(義務県立),LEFT(週時程表!AJ42,1)),VLOOKUP(LEFT(週時程表!AJ42,1),INDIRECT(義務県立),2,0)*0.5,IF(AND(CI42&gt;0,週時程表!AJ42=""),VLOOKUP(LEFT(週時程表!AI42,1),INDIRECT(義務県立),2,0)*0.5,0)),0)</f>
        <v>0</v>
      </c>
      <c r="CK42" s="379">
        <f ca="1">IFERROR(COUNTIF(INDIRECT(義務県立),LEFT(週時程表!AK42,1))*VLOOKUP(LEFT(週時程表!AK42,1),INDIRECT(義務県立),2,0)*0.5,0)</f>
        <v>0</v>
      </c>
      <c r="CL42" s="375">
        <f ca="1">IFERROR(IF(COUNTIF(INDIRECT(義務県立),LEFT(週時程表!AL42,1)),VLOOKUP(LEFT(週時程表!AL42,1),INDIRECT(義務県立),2,0)*0.5,IF(AND(CK42&gt;0,週時程表!AL42=""),VLOOKUP(LEFT(週時程表!AK42,1),INDIRECT(義務県立),2,0)*0.5,0)),0)</f>
        <v>0</v>
      </c>
    </row>
    <row r="43" spans="1:91" ht="22.5" customHeight="1">
      <c r="B43" s="354" t="s">
        <v>16</v>
      </c>
      <c r="C43" s="355">
        <f>IF(AND(COUNTIF(時数除外2,LEFT(週時程表!C43,1))=0,週時程表!D43=""),0,(COUNTIF(時数除外2,LEFT(週時程表!C43,1))+COUNTIF(時数除外2,LEFT(週時程表!D43,1)))*0.5)</f>
        <v>1</v>
      </c>
      <c r="D43" s="350"/>
      <c r="E43" s="355">
        <f>IF(AND(COUNTIF(時数除外2,LEFT(週時程表!E43,1))=0,週時程表!F43=""),0,(COUNTIF(時数除外2,LEFT(週時程表!E43,1))+COUNTIF(時数除外2,LEFT(週時程表!F43,1)))*0.5)</f>
        <v>1</v>
      </c>
      <c r="F43" s="350"/>
      <c r="G43" s="355">
        <f>IF(AND(COUNTIF(時数除外2,LEFT(週時程表!G43,1))=0,週時程表!H43=""),0,(COUNTIF(時数除外2,LEFT(週時程表!G43,1))+COUNTIF(時数除外2,LEFT(週時程表!H43,1)))*0.5)</f>
        <v>1</v>
      </c>
      <c r="H43" s="350"/>
      <c r="I43" s="355">
        <f>IF(AND(COUNTIF(時数除外2,LEFT(週時程表!I43,1))=0,週時程表!J43=""),0,(COUNTIF(時数除外2,LEFT(週時程表!I43,1))+COUNTIF(時数除外2,LEFT(週時程表!J43,1)))*0.5)</f>
        <v>1</v>
      </c>
      <c r="J43" s="350"/>
      <c r="K43" s="355">
        <f>IF(AND(COUNTIF(時数除外2,LEFT(週時程表!K43,1))=0,週時程表!L43=""),0,(COUNTIF(時数除外2,LEFT(週時程表!K43,1))+COUNTIF(時数除外2,LEFT(週時程表!L43,1)))*0.5)</f>
        <v>1</v>
      </c>
      <c r="L43" s="350"/>
      <c r="M43" s="370"/>
      <c r="O43" s="354" t="s">
        <v>16</v>
      </c>
      <c r="P43" s="355">
        <f>IF(AND(COUNTIF(時数除外2,LEFT(週時程表!P43,1))=0,週時程表!Q43=""),0,(COUNTIF(時数除外2,LEFT(週時程表!P43,1))+COUNTIF(時数除外2,LEFT(週時程表!Q43,1)))*0.5)</f>
        <v>1</v>
      </c>
      <c r="Q43" s="350"/>
      <c r="R43" s="355">
        <f>IF(AND(COUNTIF(時数除外2,LEFT(週時程表!R43,1))=0,週時程表!S43=""),0,(COUNTIF(時数除外2,LEFT(週時程表!R43,1))+COUNTIF(時数除外2,LEFT(週時程表!S43,1)))*0.5)</f>
        <v>1</v>
      </c>
      <c r="S43" s="350"/>
      <c r="T43" s="355">
        <f>IF(AND(COUNTIF(時数除外2,LEFT(週時程表!T43,1))=0,週時程表!U43=""),0,(COUNTIF(時数除外2,LEFT(週時程表!T43,1))+COUNTIF(時数除外2,LEFT(週時程表!U43,1)))*0.5)</f>
        <v>1</v>
      </c>
      <c r="U43" s="350"/>
      <c r="V43" s="355">
        <f>IF(AND(COUNTIF(時数除外2,LEFT(週時程表!V43,1))=0,週時程表!W43=""),0,(COUNTIF(時数除外2,LEFT(週時程表!V43,1))+COUNTIF(時数除外2,LEFT(週時程表!W43,1)))*0.5)</f>
        <v>1</v>
      </c>
      <c r="W43" s="350"/>
      <c r="X43" s="355">
        <f>IF(AND(COUNTIF(時数除外2,LEFT(週時程表!X43,1))=0,週時程表!Y43=""),0,(COUNTIF(時数除外2,LEFT(週時程表!X43,1))+COUNTIF(時数除外2,LEFT(週時程表!Y43,1)))*0.5)</f>
        <v>1</v>
      </c>
      <c r="Y43" s="350"/>
      <c r="Z43" s="371"/>
      <c r="AA43" s="234"/>
      <c r="AB43" s="354" t="s">
        <v>16</v>
      </c>
      <c r="AC43" s="355">
        <f>IF(AND(COUNTIF(時数除外2,LEFT(週時程表!AC43,1))=0,週時程表!AD43=""),0,(COUNTIF(時数除外2,LEFT(週時程表!AC43,1))+COUNTIF(時数除外2,LEFT(週時程表!AD43,1)))*0.5)</f>
        <v>1</v>
      </c>
      <c r="AD43" s="350"/>
      <c r="AE43" s="355">
        <f>IF(AND(COUNTIF(時数除外2,LEFT(週時程表!AE43,1))=0,週時程表!AF43=""),0,(COUNTIF(時数除外2,LEFT(週時程表!AE43,1))+COUNTIF(時数除外2,LEFT(週時程表!AF43,1)))*0.5)</f>
        <v>1</v>
      </c>
      <c r="AF43" s="350"/>
      <c r="AG43" s="355">
        <f>IF(AND(COUNTIF(時数除外2,LEFT(週時程表!AG43,1))=0,週時程表!AH43=""),0,(COUNTIF(時数除外2,LEFT(週時程表!AG43,1))+COUNTIF(時数除外2,LEFT(週時程表!AH43,1)))*0.5)</f>
        <v>1</v>
      </c>
      <c r="AH43" s="350"/>
      <c r="AI43" s="355">
        <f>IF(AND(COUNTIF(時数除外2,LEFT(週時程表!AI43,1))=0,週時程表!AJ43=""),0,(COUNTIF(時数除外2,LEFT(週時程表!AI43,1))+COUNTIF(時数除外2,LEFT(週時程表!AJ43,1)))*0.5)</f>
        <v>1</v>
      </c>
      <c r="AJ43" s="350"/>
      <c r="AK43" s="355">
        <f>IF(AND(COUNTIF(時数除外2,LEFT(週時程表!AK43,1))=0,週時程表!AL43=""),0,(COUNTIF(時数除外2,LEFT(週時程表!AK43,1))+COUNTIF(時数除外2,LEFT(週時程表!AL43,1)))*0.5)</f>
        <v>1</v>
      </c>
      <c r="AL43" s="350"/>
      <c r="AM43" s="371"/>
      <c r="AO43" s="326"/>
      <c r="AP43" s="233"/>
      <c r="AQ43" s="373"/>
      <c r="AR43" s="233"/>
      <c r="AS43" s="373"/>
      <c r="AT43" s="233"/>
      <c r="AU43" s="373"/>
      <c r="AV43" s="233"/>
      <c r="AW43" s="373"/>
      <c r="AX43" s="233"/>
      <c r="AY43" s="373"/>
      <c r="BB43" s="354" t="s">
        <v>16</v>
      </c>
      <c r="BC43" s="379">
        <f ca="1">IFERROR(COUNTIF(INDIRECT(義務県立),LEFT(週時程表!C43,1))*VLOOKUP(LEFT(週時程表!C43,1),INDIRECT(義務県立),2,0)*0.5,0)</f>
        <v>0</v>
      </c>
      <c r="BD43" s="375">
        <f ca="1">IFERROR(IF(COUNTIF(INDIRECT(義務県立),LEFT(週時程表!D43,1)),VLOOKUP(LEFT(週時程表!D43,1),INDIRECT(義務県立),2,0)*0.5,IF(AND(BC43&gt;0,週時程表!D43=""),VLOOKUP(LEFT(週時程表!C43,1),INDIRECT(義務県立),2,0)*0.5,0)),0)</f>
        <v>0</v>
      </c>
      <c r="BE43" s="379">
        <f ca="1">IFERROR(COUNTIF(INDIRECT(義務県立),LEFT(週時程表!E43,1))*VLOOKUP(LEFT(週時程表!E43,1),INDIRECT(義務県立),2,0)*0.5,0)</f>
        <v>0</v>
      </c>
      <c r="BF43" s="375">
        <f ca="1">IFERROR(IF(COUNTIF(INDIRECT(義務県立),LEFT(週時程表!F43,1)),VLOOKUP(LEFT(週時程表!F43,1),INDIRECT(義務県立),2,0)*0.5,IF(AND(BE43&gt;0,週時程表!F43=""),VLOOKUP(LEFT(週時程表!E43,1),INDIRECT(義務県立),2,0)*0.5,0)),0)</f>
        <v>0</v>
      </c>
      <c r="BG43" s="379">
        <f ca="1">IFERROR(COUNTIF(INDIRECT(義務県立),LEFT(週時程表!G43,1))*VLOOKUP(LEFT(週時程表!G43,1),INDIRECT(義務県立),2,0)*0.5,0)</f>
        <v>0</v>
      </c>
      <c r="BH43" s="375">
        <f ca="1">IFERROR(IF(COUNTIF(INDIRECT(義務県立),LEFT(週時程表!H43,1)),VLOOKUP(LEFT(週時程表!H43,1),INDIRECT(義務県立),2,0)*0.5,IF(AND(BG43&gt;0,週時程表!H43=""),VLOOKUP(LEFT(週時程表!G43,1),INDIRECT(義務県立),2,0)*0.5,0)),0)</f>
        <v>0</v>
      </c>
      <c r="BI43" s="379">
        <f ca="1">IFERROR(COUNTIF(INDIRECT(義務県立),LEFT(週時程表!I43,1))*VLOOKUP(LEFT(週時程表!I43,1),INDIRECT(義務県立),2,0)*0.5,0)</f>
        <v>0</v>
      </c>
      <c r="BJ43" s="375">
        <f ca="1">IFERROR(IF(COUNTIF(INDIRECT(義務県立),LEFT(週時程表!J43,1)),VLOOKUP(LEFT(週時程表!J43,1),INDIRECT(義務県立),2,0)*0.5,IF(AND(BI43&gt;0,週時程表!J43=""),VLOOKUP(LEFT(週時程表!I43,1),INDIRECT(義務県立),2,0)*0.5,0)),0)</f>
        <v>0</v>
      </c>
      <c r="BK43" s="379">
        <f ca="1">IFERROR(COUNTIF(INDIRECT(義務県立),LEFT(週時程表!K43,1))*VLOOKUP(LEFT(週時程表!K43,1),INDIRECT(義務県立),2,0)*0.5,0)</f>
        <v>0</v>
      </c>
      <c r="BL43" s="375">
        <f ca="1">IFERROR(IF(COUNTIF(INDIRECT(義務県立),LEFT(週時程表!L43,1)),VLOOKUP(LEFT(週時程表!L43,1),INDIRECT(義務県立),2,0)*0.5,IF(AND(BK43&gt;0,週時程表!L43=""),VLOOKUP(LEFT(週時程表!K43,1),INDIRECT(義務県立),2,0)*0.5,0)),0)</f>
        <v>0</v>
      </c>
      <c r="BM43" s="383"/>
      <c r="BN43" s="381"/>
      <c r="BO43" s="382" t="s">
        <v>16</v>
      </c>
      <c r="BP43" s="379">
        <f ca="1">IFERROR(COUNTIF(INDIRECT(義務県立),LEFT(週時程表!P43,1))*VLOOKUP(LEFT(週時程表!P43,1),INDIRECT(義務県立),2,0)*0.5,0)</f>
        <v>0</v>
      </c>
      <c r="BQ43" s="375">
        <f ca="1">IFERROR(IF(COUNTIF(INDIRECT(義務県立),LEFT(週時程表!Q43,1)),VLOOKUP(LEFT(週時程表!Q43,1),INDIRECT(義務県立),2,0)*0.5,IF(AND(BP43&gt;0,週時程表!Q43=""),VLOOKUP(LEFT(週時程表!P43,1),INDIRECT(義務県立),2,0)*0.5,0)),0)</f>
        <v>0</v>
      </c>
      <c r="BR43" s="379">
        <f ca="1">IFERROR(COUNTIF(INDIRECT(義務県立),LEFT(週時程表!R43,1))*VLOOKUP(LEFT(週時程表!R43,1),INDIRECT(義務県立),2,0)*0.5,0)</f>
        <v>0</v>
      </c>
      <c r="BS43" s="375">
        <f ca="1">IFERROR(IF(COUNTIF(INDIRECT(義務県立),LEFT(週時程表!S43,1)),VLOOKUP(LEFT(週時程表!S43,1),INDIRECT(義務県立),2,0)*0.5,IF(AND(BR43&gt;0,週時程表!S43=""),VLOOKUP(LEFT(週時程表!R43,1),INDIRECT(義務県立),2,0)*0.5,0)),0)</f>
        <v>0</v>
      </c>
      <c r="BT43" s="379">
        <f ca="1">IFERROR(COUNTIF(INDIRECT(義務県立),LEFT(週時程表!T43,1))*VLOOKUP(LEFT(週時程表!T43,1),INDIRECT(義務県立),2,0)*0.5,0)</f>
        <v>0</v>
      </c>
      <c r="BU43" s="375">
        <f ca="1">IFERROR(IF(COUNTIF(INDIRECT(義務県立),LEFT(週時程表!U43,1)),VLOOKUP(LEFT(週時程表!U43,1),INDIRECT(義務県立),2,0)*0.5,IF(AND(BT43&gt;0,週時程表!U43=""),VLOOKUP(LEFT(週時程表!T43,1),INDIRECT(義務県立),2,0)*0.5,0)),0)</f>
        <v>0</v>
      </c>
      <c r="BV43" s="379">
        <f ca="1">IFERROR(COUNTIF(INDIRECT(義務県立),LEFT(週時程表!V43,1))*VLOOKUP(LEFT(週時程表!V43,1),INDIRECT(義務県立),2,0)*0.5,0)</f>
        <v>0</v>
      </c>
      <c r="BW43" s="375">
        <f ca="1">IFERROR(IF(COUNTIF(INDIRECT(義務県立),LEFT(週時程表!W43,1)),VLOOKUP(LEFT(週時程表!W43,1),INDIRECT(義務県立),2,0)*0.5,IF(AND(BV43&gt;0,週時程表!W43=""),VLOOKUP(LEFT(週時程表!V43,1),INDIRECT(義務県立),2,0)*0.5,0)),0)</f>
        <v>0</v>
      </c>
      <c r="BX43" s="379">
        <f ca="1">IFERROR(COUNTIF(INDIRECT(義務県立),LEFT(週時程表!X43,1))*VLOOKUP(LEFT(週時程表!X43,1),INDIRECT(義務県立),2,0)*0.5,0)</f>
        <v>0</v>
      </c>
      <c r="BY43" s="375">
        <f ca="1">IFERROR(IF(COUNTIF(INDIRECT(義務県立),LEFT(週時程表!Y43,1)),VLOOKUP(LEFT(週時程表!Y43,1),INDIRECT(義務県立),2,0)*0.5,IF(AND(BX43&gt;0,週時程表!Y43=""),VLOOKUP(LEFT(週時程表!X43,1),INDIRECT(義務県立),2,0)*0.5,0)),0)</f>
        <v>0</v>
      </c>
      <c r="BZ43" s="384"/>
      <c r="CA43" s="385"/>
      <c r="CB43" s="382" t="s">
        <v>16</v>
      </c>
      <c r="CC43" s="379">
        <f ca="1">IFERROR(COUNTIF(INDIRECT(義務県立),LEFT(週時程表!AC43,1))*VLOOKUP(LEFT(週時程表!AC43,1),INDIRECT(義務県立),2,0)*0.5,0)</f>
        <v>0</v>
      </c>
      <c r="CD43" s="375">
        <f ca="1">IFERROR(IF(COUNTIF(INDIRECT(義務県立),LEFT(週時程表!AD43,1)),VLOOKUP(LEFT(週時程表!AD43,1),INDIRECT(義務県立),2,0)*0.5,IF(AND(CC43&gt;0,週時程表!AD43=""),VLOOKUP(LEFT(週時程表!AC43,1),INDIRECT(義務県立),2,0)*0.5,0)),0)</f>
        <v>0</v>
      </c>
      <c r="CE43" s="379">
        <f ca="1">IFERROR(COUNTIF(INDIRECT(義務県立),LEFT(週時程表!AE43,1))*VLOOKUP(LEFT(週時程表!AE43,1),INDIRECT(義務県立),2,0)*0.5,0)</f>
        <v>0</v>
      </c>
      <c r="CF43" s="375">
        <f ca="1">IFERROR(IF(COUNTIF(INDIRECT(義務県立),LEFT(週時程表!AF43,1)),VLOOKUP(LEFT(週時程表!AF43,1),INDIRECT(義務県立),2,0)*0.5,IF(AND(CE43&gt;0,週時程表!AF43=""),VLOOKUP(LEFT(週時程表!AE43,1),INDIRECT(義務県立),2,0)*0.5,0)),0)</f>
        <v>0</v>
      </c>
      <c r="CG43" s="379">
        <f ca="1">IFERROR(COUNTIF(INDIRECT(義務県立),LEFT(週時程表!AG43,1))*VLOOKUP(LEFT(週時程表!AG43,1),INDIRECT(義務県立),2,0)*0.5,0)</f>
        <v>0</v>
      </c>
      <c r="CH43" s="375">
        <f ca="1">IFERROR(IF(COUNTIF(INDIRECT(義務県立),LEFT(週時程表!AH43,1)),VLOOKUP(LEFT(週時程表!AH43,1),INDIRECT(義務県立),2,0)*0.5,IF(AND(CG43&gt;0,週時程表!AH43=""),VLOOKUP(LEFT(週時程表!AG43,1),INDIRECT(義務県立),2,0)*0.5,0)),0)</f>
        <v>0</v>
      </c>
      <c r="CI43" s="379">
        <f ca="1">IFERROR(COUNTIF(INDIRECT(義務県立),LEFT(週時程表!AI43,1))*VLOOKUP(LEFT(週時程表!AI43,1),INDIRECT(義務県立),2,0)*0.5,0)</f>
        <v>0</v>
      </c>
      <c r="CJ43" s="375">
        <f ca="1">IFERROR(IF(COUNTIF(INDIRECT(義務県立),LEFT(週時程表!AJ43,1)),VLOOKUP(LEFT(週時程表!AJ43,1),INDIRECT(義務県立),2,0)*0.5,IF(AND(CI43&gt;0,週時程表!AJ43=""),VLOOKUP(LEFT(週時程表!AI43,1),INDIRECT(義務県立),2,0)*0.5,0)),0)</f>
        <v>0</v>
      </c>
      <c r="CK43" s="379">
        <f ca="1">IFERROR(COUNTIF(INDIRECT(義務県立),LEFT(週時程表!AK43,1))*VLOOKUP(LEFT(週時程表!AK43,1),INDIRECT(義務県立),2,0)*0.5,0)</f>
        <v>0</v>
      </c>
      <c r="CL43" s="375">
        <f ca="1">IFERROR(IF(COUNTIF(INDIRECT(義務県立),LEFT(週時程表!AL43,1)),VLOOKUP(LEFT(週時程表!AL43,1),INDIRECT(義務県立),2,0)*0.5,IF(AND(CK43&gt;0,週時程表!AL43=""),VLOOKUP(LEFT(週時程表!AK43,1),INDIRECT(義務県立),2,0)*0.5,0)),0)</f>
        <v>0</v>
      </c>
    </row>
    <row r="44" spans="1:91" ht="22.5" customHeight="1">
      <c r="B44" s="354" t="s">
        <v>17</v>
      </c>
      <c r="C44" s="355">
        <f>IF(AND(COUNTIF(時数除外2,LEFT(週時程表!C44,1))=0,週時程表!D44=""),0,(COUNTIF(時数除外2,LEFT(週時程表!C44,1))+COUNTIF(時数除外2,LEFT(週時程表!D44,1)))*0.5)</f>
        <v>1</v>
      </c>
      <c r="D44" s="350"/>
      <c r="E44" s="355">
        <f>IF(AND(COUNTIF(時数除外2,LEFT(週時程表!E44,1))=0,週時程表!F44=""),0,(COUNTIF(時数除外2,LEFT(週時程表!E44,1))+COUNTIF(時数除外2,LEFT(週時程表!F44,1)))*0.5)</f>
        <v>1</v>
      </c>
      <c r="F44" s="350"/>
      <c r="G44" s="355">
        <f>IF(AND(COUNTIF(時数除外2,LEFT(週時程表!G44,1))=0,週時程表!H44=""),0,(COUNTIF(時数除外2,LEFT(週時程表!G44,1))+COUNTIF(時数除外2,LEFT(週時程表!H44,1)))*0.5)</f>
        <v>1</v>
      </c>
      <c r="H44" s="350"/>
      <c r="I44" s="355">
        <f>IF(AND(COUNTIF(時数除外2,LEFT(週時程表!I44,1))=0,週時程表!J44=""),0,(COUNTIF(時数除外2,LEFT(週時程表!I44,1))+COUNTIF(時数除外2,LEFT(週時程表!J44,1)))*0.5)</f>
        <v>1</v>
      </c>
      <c r="J44" s="350"/>
      <c r="K44" s="355">
        <f>IF(AND(COUNTIF(時数除外2,LEFT(週時程表!K44,1))=0,週時程表!L44=""),0,(COUNTIF(時数除外2,LEFT(週時程表!K44,1))+COUNTIF(時数除外2,LEFT(週時程表!L44,1)))*0.5)</f>
        <v>1</v>
      </c>
      <c r="L44" s="350"/>
      <c r="M44" s="370"/>
      <c r="O44" s="354" t="s">
        <v>17</v>
      </c>
      <c r="P44" s="355">
        <f>IF(AND(COUNTIF(時数除外2,LEFT(週時程表!P44,1))=0,週時程表!Q44=""),0,(COUNTIF(時数除外2,LEFT(週時程表!P44,1))+COUNTIF(時数除外2,LEFT(週時程表!Q44,1)))*0.5)</f>
        <v>1</v>
      </c>
      <c r="Q44" s="350"/>
      <c r="R44" s="355">
        <f>IF(AND(COUNTIF(時数除外2,LEFT(週時程表!R44,1))=0,週時程表!S44=""),0,(COUNTIF(時数除外2,LEFT(週時程表!R44,1))+COUNTIF(時数除外2,LEFT(週時程表!S44,1)))*0.5)</f>
        <v>1</v>
      </c>
      <c r="S44" s="350"/>
      <c r="T44" s="355">
        <f>IF(AND(COUNTIF(時数除外2,LEFT(週時程表!T44,1))=0,週時程表!U44=""),0,(COUNTIF(時数除外2,LEFT(週時程表!T44,1))+COUNTIF(時数除外2,LEFT(週時程表!U44,1)))*0.5)</f>
        <v>1</v>
      </c>
      <c r="U44" s="350"/>
      <c r="V44" s="355">
        <f>IF(AND(COUNTIF(時数除外2,LEFT(週時程表!V44,1))=0,週時程表!W44=""),0,(COUNTIF(時数除外2,LEFT(週時程表!V44,1))+COUNTIF(時数除外2,LEFT(週時程表!W44,1)))*0.5)</f>
        <v>1</v>
      </c>
      <c r="W44" s="350"/>
      <c r="X44" s="355">
        <f>IF(AND(COUNTIF(時数除外2,LEFT(週時程表!X44,1))=0,週時程表!Y44=""),0,(COUNTIF(時数除外2,LEFT(週時程表!X44,1))+COUNTIF(時数除外2,LEFT(週時程表!Y44,1)))*0.5)</f>
        <v>1</v>
      </c>
      <c r="Y44" s="350"/>
      <c r="Z44" s="371"/>
      <c r="AA44" s="234"/>
      <c r="AB44" s="354" t="s">
        <v>17</v>
      </c>
      <c r="AC44" s="355">
        <f>IF(AND(COUNTIF(時数除外2,LEFT(週時程表!AC44,1))=0,週時程表!AD44=""),0,(COUNTIF(時数除外2,LEFT(週時程表!AC44,1))+COUNTIF(時数除外2,LEFT(週時程表!AD44,1)))*0.5)</f>
        <v>1</v>
      </c>
      <c r="AD44" s="350"/>
      <c r="AE44" s="355">
        <f>IF(AND(COUNTIF(時数除外2,LEFT(週時程表!AE44,1))=0,週時程表!AF44=""),0,(COUNTIF(時数除外2,LEFT(週時程表!AE44,1))+COUNTIF(時数除外2,LEFT(週時程表!AF44,1)))*0.5)</f>
        <v>1</v>
      </c>
      <c r="AF44" s="350"/>
      <c r="AG44" s="355">
        <f>IF(AND(COUNTIF(時数除外2,LEFT(週時程表!AG44,1))=0,週時程表!AH44=""),0,(COUNTIF(時数除外2,LEFT(週時程表!AG44,1))+COUNTIF(時数除外2,LEFT(週時程表!AH44,1)))*0.5)</f>
        <v>1</v>
      </c>
      <c r="AH44" s="350"/>
      <c r="AI44" s="355">
        <f>IF(AND(COUNTIF(時数除外2,LEFT(週時程表!AI44,1))=0,週時程表!AJ44=""),0,(COUNTIF(時数除外2,LEFT(週時程表!AI44,1))+COUNTIF(時数除外2,LEFT(週時程表!AJ44,1)))*0.5)</f>
        <v>1</v>
      </c>
      <c r="AJ44" s="350"/>
      <c r="AK44" s="355">
        <f>IF(AND(COUNTIF(時数除外2,LEFT(週時程表!AK44,1))=0,週時程表!AL44=""),0,(COUNTIF(時数除外2,LEFT(週時程表!AK44,1))+COUNTIF(時数除外2,LEFT(週時程表!AL44,1)))*0.5)</f>
        <v>1</v>
      </c>
      <c r="AL44" s="350"/>
      <c r="AM44" s="371"/>
      <c r="AO44" s="326"/>
      <c r="AP44" s="233"/>
      <c r="AQ44" s="373"/>
      <c r="AR44" s="233"/>
      <c r="AS44" s="373"/>
      <c r="AT44" s="233"/>
      <c r="AU44" s="373"/>
      <c r="AV44" s="233"/>
      <c r="AW44" s="373"/>
      <c r="AX44" s="233"/>
      <c r="AY44" s="373"/>
      <c r="BB44" s="354" t="s">
        <v>17</v>
      </c>
      <c r="BC44" s="379">
        <f ca="1">IFERROR(COUNTIF(INDIRECT(義務県立),LEFT(週時程表!C44,1))*VLOOKUP(LEFT(週時程表!C44,1),INDIRECT(義務県立),2,0)*0.5,0)</f>
        <v>0</v>
      </c>
      <c r="BD44" s="375">
        <f ca="1">IFERROR(IF(COUNTIF(INDIRECT(義務県立),LEFT(週時程表!D44,1)),VLOOKUP(LEFT(週時程表!D44,1),INDIRECT(義務県立),2,0)*0.5,IF(AND(BC44&gt;0,週時程表!D44=""),VLOOKUP(LEFT(週時程表!C44,1),INDIRECT(義務県立),2,0)*0.5,0)),0)</f>
        <v>0</v>
      </c>
      <c r="BE44" s="379">
        <f ca="1">IFERROR(COUNTIF(INDIRECT(義務県立),LEFT(週時程表!E44,1))*VLOOKUP(LEFT(週時程表!E44,1),INDIRECT(義務県立),2,0)*0.5,0)</f>
        <v>0</v>
      </c>
      <c r="BF44" s="375">
        <f ca="1">IFERROR(IF(COUNTIF(INDIRECT(義務県立),LEFT(週時程表!F44,1)),VLOOKUP(LEFT(週時程表!F44,1),INDIRECT(義務県立),2,0)*0.5,IF(AND(BE44&gt;0,週時程表!F44=""),VLOOKUP(LEFT(週時程表!E44,1),INDIRECT(義務県立),2,0)*0.5,0)),0)</f>
        <v>0</v>
      </c>
      <c r="BG44" s="379">
        <f ca="1">IFERROR(COUNTIF(INDIRECT(義務県立),LEFT(週時程表!G44,1))*VLOOKUP(LEFT(週時程表!G44,1),INDIRECT(義務県立),2,0)*0.5,0)</f>
        <v>0</v>
      </c>
      <c r="BH44" s="375">
        <f ca="1">IFERROR(IF(COUNTIF(INDIRECT(義務県立),LEFT(週時程表!H44,1)),VLOOKUP(LEFT(週時程表!H44,1),INDIRECT(義務県立),2,0)*0.5,IF(AND(BG44&gt;0,週時程表!H44=""),VLOOKUP(LEFT(週時程表!G44,1),INDIRECT(義務県立),2,0)*0.5,0)),0)</f>
        <v>0</v>
      </c>
      <c r="BI44" s="379">
        <f ca="1">IFERROR(COUNTIF(INDIRECT(義務県立),LEFT(週時程表!I44,1))*VLOOKUP(LEFT(週時程表!I44,1),INDIRECT(義務県立),2,0)*0.5,0)</f>
        <v>0</v>
      </c>
      <c r="BJ44" s="375">
        <f ca="1">IFERROR(IF(COUNTIF(INDIRECT(義務県立),LEFT(週時程表!J44,1)),VLOOKUP(LEFT(週時程表!J44,1),INDIRECT(義務県立),2,0)*0.5,IF(AND(BI44&gt;0,週時程表!J44=""),VLOOKUP(LEFT(週時程表!I44,1),INDIRECT(義務県立),2,0)*0.5,0)),0)</f>
        <v>0</v>
      </c>
      <c r="BK44" s="379">
        <f ca="1">IFERROR(COUNTIF(INDIRECT(義務県立),LEFT(週時程表!K44,1))*VLOOKUP(LEFT(週時程表!K44,1),INDIRECT(義務県立),2,0)*0.5,0)</f>
        <v>0</v>
      </c>
      <c r="BL44" s="375">
        <f ca="1">IFERROR(IF(COUNTIF(INDIRECT(義務県立),LEFT(週時程表!L44,1)),VLOOKUP(LEFT(週時程表!L44,1),INDIRECT(義務県立),2,0)*0.5,IF(AND(BK44&gt;0,週時程表!L44=""),VLOOKUP(LEFT(週時程表!K44,1),INDIRECT(義務県立),2,0)*0.5,0)),0)</f>
        <v>0</v>
      </c>
      <c r="BM44" s="380"/>
      <c r="BN44" s="381"/>
      <c r="BO44" s="382" t="s">
        <v>17</v>
      </c>
      <c r="BP44" s="379">
        <f ca="1">IFERROR(COUNTIF(INDIRECT(義務県立),LEFT(週時程表!P44,1))*VLOOKUP(LEFT(週時程表!P44,1),INDIRECT(義務県立),2,0)*0.5,0)</f>
        <v>0</v>
      </c>
      <c r="BQ44" s="375">
        <f ca="1">IFERROR(IF(COUNTIF(INDIRECT(義務県立),LEFT(週時程表!Q44,1)),VLOOKUP(LEFT(週時程表!Q44,1),INDIRECT(義務県立),2,0)*0.5,IF(AND(BP44&gt;0,週時程表!Q44=""),VLOOKUP(LEFT(週時程表!P44,1),INDIRECT(義務県立),2,0)*0.5,0)),0)</f>
        <v>0</v>
      </c>
      <c r="BR44" s="379">
        <f ca="1">IFERROR(COUNTIF(INDIRECT(義務県立),LEFT(週時程表!R44,1))*VLOOKUP(LEFT(週時程表!R44,1),INDIRECT(義務県立),2,0)*0.5,0)</f>
        <v>0</v>
      </c>
      <c r="BS44" s="375">
        <f ca="1">IFERROR(IF(COUNTIF(INDIRECT(義務県立),LEFT(週時程表!S44,1)),VLOOKUP(LEFT(週時程表!S44,1),INDIRECT(義務県立),2,0)*0.5,IF(AND(BR44&gt;0,週時程表!S44=""),VLOOKUP(LEFT(週時程表!R44,1),INDIRECT(義務県立),2,0)*0.5,0)),0)</f>
        <v>0</v>
      </c>
      <c r="BT44" s="379">
        <f ca="1">IFERROR(COUNTIF(INDIRECT(義務県立),LEFT(週時程表!T44,1))*VLOOKUP(LEFT(週時程表!T44,1),INDIRECT(義務県立),2,0)*0.5,0)</f>
        <v>0</v>
      </c>
      <c r="BU44" s="375">
        <f ca="1">IFERROR(IF(COUNTIF(INDIRECT(義務県立),LEFT(週時程表!U44,1)),VLOOKUP(LEFT(週時程表!U44,1),INDIRECT(義務県立),2,0)*0.5,IF(AND(BT44&gt;0,週時程表!U44=""),VLOOKUP(LEFT(週時程表!T44,1),INDIRECT(義務県立),2,0)*0.5,0)),0)</f>
        <v>0</v>
      </c>
      <c r="BV44" s="379">
        <f ca="1">IFERROR(COUNTIF(INDIRECT(義務県立),LEFT(週時程表!V44,1))*VLOOKUP(LEFT(週時程表!V44,1),INDIRECT(義務県立),2,0)*0.5,0)</f>
        <v>0</v>
      </c>
      <c r="BW44" s="375">
        <f ca="1">IFERROR(IF(COUNTIF(INDIRECT(義務県立),LEFT(週時程表!W44,1)),VLOOKUP(LEFT(週時程表!W44,1),INDIRECT(義務県立),2,0)*0.5,IF(AND(BV44&gt;0,週時程表!W44=""),VLOOKUP(LEFT(週時程表!V44,1),INDIRECT(義務県立),2,0)*0.5,0)),0)</f>
        <v>0</v>
      </c>
      <c r="BX44" s="379">
        <f ca="1">IFERROR(COUNTIF(INDIRECT(義務県立),LEFT(週時程表!X44,1))*VLOOKUP(LEFT(週時程表!X44,1),INDIRECT(義務県立),2,0)*0.5,0)</f>
        <v>0</v>
      </c>
      <c r="BY44" s="375">
        <f ca="1">IFERROR(IF(COUNTIF(INDIRECT(義務県立),LEFT(週時程表!Y44,1)),VLOOKUP(LEFT(週時程表!Y44,1),INDIRECT(義務県立),2,0)*0.5,IF(AND(BX44&gt;0,週時程表!Y44=""),VLOOKUP(LEFT(週時程表!X44,1),INDIRECT(義務県立),2,0)*0.5,0)),0)</f>
        <v>0</v>
      </c>
      <c r="BZ44" s="384"/>
      <c r="CA44" s="377"/>
      <c r="CB44" s="382" t="s">
        <v>17</v>
      </c>
      <c r="CC44" s="379">
        <f ca="1">IFERROR(COUNTIF(INDIRECT(義務県立),LEFT(週時程表!AC44,1))*VLOOKUP(LEFT(週時程表!AC44,1),INDIRECT(義務県立),2,0)*0.5,0)</f>
        <v>0</v>
      </c>
      <c r="CD44" s="375">
        <f ca="1">IFERROR(IF(COUNTIF(INDIRECT(義務県立),LEFT(週時程表!AD44,1)),VLOOKUP(LEFT(週時程表!AD44,1),INDIRECT(義務県立),2,0)*0.5,IF(AND(CC44&gt;0,週時程表!AD44=""),VLOOKUP(LEFT(週時程表!AC44,1),INDIRECT(義務県立),2,0)*0.5,0)),0)</f>
        <v>0</v>
      </c>
      <c r="CE44" s="379">
        <f ca="1">IFERROR(COUNTIF(INDIRECT(義務県立),LEFT(週時程表!AE44,1))*VLOOKUP(LEFT(週時程表!AE44,1),INDIRECT(義務県立),2,0)*0.5,0)</f>
        <v>0</v>
      </c>
      <c r="CF44" s="375">
        <f ca="1">IFERROR(IF(COUNTIF(INDIRECT(義務県立),LEFT(週時程表!AF44,1)),VLOOKUP(LEFT(週時程表!AF44,1),INDIRECT(義務県立),2,0)*0.5,IF(AND(CE44&gt;0,週時程表!AF44=""),VLOOKUP(LEFT(週時程表!AE44,1),INDIRECT(義務県立),2,0)*0.5,0)),0)</f>
        <v>0</v>
      </c>
      <c r="CG44" s="379">
        <f ca="1">IFERROR(COUNTIF(INDIRECT(義務県立),LEFT(週時程表!AG44,1))*VLOOKUP(LEFT(週時程表!AG44,1),INDIRECT(義務県立),2,0)*0.5,0)</f>
        <v>0</v>
      </c>
      <c r="CH44" s="375">
        <f ca="1">IFERROR(IF(COUNTIF(INDIRECT(義務県立),LEFT(週時程表!AH44,1)),VLOOKUP(LEFT(週時程表!AH44,1),INDIRECT(義務県立),2,0)*0.5,IF(AND(CG44&gt;0,週時程表!AH44=""),VLOOKUP(LEFT(週時程表!AG44,1),INDIRECT(義務県立),2,0)*0.5,0)),0)</f>
        <v>0</v>
      </c>
      <c r="CI44" s="379">
        <f ca="1">IFERROR(COUNTIF(INDIRECT(義務県立),LEFT(週時程表!AI44,1))*VLOOKUP(LEFT(週時程表!AI44,1),INDIRECT(義務県立),2,0)*0.5,0)</f>
        <v>0</v>
      </c>
      <c r="CJ44" s="375">
        <f ca="1">IFERROR(IF(COUNTIF(INDIRECT(義務県立),LEFT(週時程表!AJ44,1)),VLOOKUP(LEFT(週時程表!AJ44,1),INDIRECT(義務県立),2,0)*0.5,IF(AND(CI44&gt;0,週時程表!AJ44=""),VLOOKUP(LEFT(週時程表!AI44,1),INDIRECT(義務県立),2,0)*0.5,0)),0)</f>
        <v>0</v>
      </c>
      <c r="CK44" s="379">
        <f ca="1">IFERROR(COUNTIF(INDIRECT(義務県立),LEFT(週時程表!AK44,1))*VLOOKUP(LEFT(週時程表!AK44,1),INDIRECT(義務県立),2,0)*0.5,0)</f>
        <v>0</v>
      </c>
      <c r="CL44" s="375">
        <f ca="1">IFERROR(IF(COUNTIF(INDIRECT(義務県立),LEFT(週時程表!AL44,1)),VLOOKUP(LEFT(週時程表!AL44,1),INDIRECT(義務県立),2,0)*0.5,IF(AND(CK44&gt;0,週時程表!AL44=""),VLOOKUP(LEFT(週時程表!AK44,1),INDIRECT(義務県立),2,0)*0.5,0)),0)</f>
        <v>0</v>
      </c>
    </row>
    <row r="45" spans="1:91" ht="22.5" customHeight="1">
      <c r="B45" s="354" t="s">
        <v>18</v>
      </c>
      <c r="C45" s="355">
        <f>IF(AND(COUNTIF(時数除外2,LEFT(週時程表!C45,1))=0,週時程表!D45=""),0,(COUNTIF(時数除外2,LEFT(週時程表!C45,1))+COUNTIF(時数除外2,LEFT(週時程表!D45,1)))*0.5)</f>
        <v>1</v>
      </c>
      <c r="D45" s="350"/>
      <c r="E45" s="355">
        <f>IF(AND(COUNTIF(時数除外2,LEFT(週時程表!E45,1))=0,週時程表!F45=""),0,(COUNTIF(時数除外2,LEFT(週時程表!E45,1))+COUNTIF(時数除外2,LEFT(週時程表!F45,1)))*0.5)</f>
        <v>1</v>
      </c>
      <c r="F45" s="350"/>
      <c r="G45" s="355">
        <f>IF(AND(COUNTIF(時数除外2,LEFT(週時程表!G45,1))=0,週時程表!H45=""),0,(COUNTIF(時数除外2,LEFT(週時程表!G45,1))+COUNTIF(時数除外2,LEFT(週時程表!H45,1)))*0.5)</f>
        <v>1</v>
      </c>
      <c r="H45" s="350"/>
      <c r="I45" s="355">
        <f>IF(AND(COUNTIF(時数除外2,LEFT(週時程表!I45,1))=0,週時程表!J45=""),0,(COUNTIF(時数除外2,LEFT(週時程表!I45,1))+COUNTIF(時数除外2,LEFT(週時程表!J45,1)))*0.5)</f>
        <v>1</v>
      </c>
      <c r="J45" s="350"/>
      <c r="K45" s="355">
        <f>IF(AND(COUNTIF(時数除外2,LEFT(週時程表!K45,1))=0,週時程表!L45=""),0,(COUNTIF(時数除外2,LEFT(週時程表!K45,1))+COUNTIF(時数除外2,LEFT(週時程表!L45,1)))*0.5)</f>
        <v>1</v>
      </c>
      <c r="L45" s="350"/>
      <c r="M45" s="370"/>
      <c r="O45" s="354" t="s">
        <v>18</v>
      </c>
      <c r="P45" s="355">
        <f>IF(AND(COUNTIF(時数除外2,LEFT(週時程表!P45,1))=0,週時程表!Q45=""),0,(COUNTIF(時数除外2,LEFT(週時程表!P45,1))+COUNTIF(時数除外2,LEFT(週時程表!Q45,1)))*0.5)</f>
        <v>1</v>
      </c>
      <c r="Q45" s="350"/>
      <c r="R45" s="355">
        <f>IF(AND(COUNTIF(時数除外2,LEFT(週時程表!R45,1))=0,週時程表!S45=""),0,(COUNTIF(時数除外2,LEFT(週時程表!R45,1))+COUNTIF(時数除外2,LEFT(週時程表!S45,1)))*0.5)</f>
        <v>1</v>
      </c>
      <c r="S45" s="350"/>
      <c r="T45" s="355">
        <f>IF(AND(COUNTIF(時数除外2,LEFT(週時程表!T45,1))=0,週時程表!U45=""),0,(COUNTIF(時数除外2,LEFT(週時程表!T45,1))+COUNTIF(時数除外2,LEFT(週時程表!U45,1)))*0.5)</f>
        <v>1</v>
      </c>
      <c r="U45" s="350"/>
      <c r="V45" s="355">
        <f>IF(AND(COUNTIF(時数除外2,LEFT(週時程表!V45,1))=0,週時程表!W45=""),0,(COUNTIF(時数除外2,LEFT(週時程表!V45,1))+COUNTIF(時数除外2,LEFT(週時程表!W45,1)))*0.5)</f>
        <v>1</v>
      </c>
      <c r="W45" s="350"/>
      <c r="X45" s="355">
        <f>IF(AND(COUNTIF(時数除外2,LEFT(週時程表!X45,1))=0,週時程表!Y45=""),0,(COUNTIF(時数除外2,LEFT(週時程表!X45,1))+COUNTIF(時数除外2,LEFT(週時程表!Y45,1)))*0.5)</f>
        <v>1</v>
      </c>
      <c r="Y45" s="350"/>
      <c r="Z45" s="371"/>
      <c r="AA45" s="234"/>
      <c r="AB45" s="354" t="s">
        <v>18</v>
      </c>
      <c r="AC45" s="355">
        <f>IF(AND(COUNTIF(時数除外2,LEFT(週時程表!AC45,1))=0,週時程表!AD45=""),0,(COUNTIF(時数除外2,LEFT(週時程表!AC45,1))+COUNTIF(時数除外2,LEFT(週時程表!AD45,1)))*0.5)</f>
        <v>1</v>
      </c>
      <c r="AD45" s="350"/>
      <c r="AE45" s="355">
        <f>IF(AND(COUNTIF(時数除外2,LEFT(週時程表!AE45,1))=0,週時程表!AF45=""),0,(COUNTIF(時数除外2,LEFT(週時程表!AE45,1))+COUNTIF(時数除外2,LEFT(週時程表!AF45,1)))*0.5)</f>
        <v>1</v>
      </c>
      <c r="AF45" s="350"/>
      <c r="AG45" s="355">
        <f>IF(AND(COUNTIF(時数除外2,LEFT(週時程表!AG45,1))=0,週時程表!AH45=""),0,(COUNTIF(時数除外2,LEFT(週時程表!AG45,1))+COUNTIF(時数除外2,LEFT(週時程表!AH45,1)))*0.5)</f>
        <v>1</v>
      </c>
      <c r="AH45" s="350"/>
      <c r="AI45" s="355">
        <f>IF(AND(COUNTIF(時数除外2,LEFT(週時程表!AI45,1))=0,週時程表!AJ45=""),0,(COUNTIF(時数除外2,LEFT(週時程表!AI45,1))+COUNTIF(時数除外2,LEFT(週時程表!AJ45,1)))*0.5)</f>
        <v>1</v>
      </c>
      <c r="AJ45" s="350"/>
      <c r="AK45" s="355">
        <f>IF(AND(COUNTIF(時数除外2,LEFT(週時程表!AK45,1))=0,週時程表!AL45=""),0,(COUNTIF(時数除外2,LEFT(週時程表!AK45,1))+COUNTIF(時数除外2,LEFT(週時程表!AL45,1)))*0.5)</f>
        <v>1</v>
      </c>
      <c r="AL45" s="350"/>
      <c r="AM45" s="371"/>
      <c r="AO45" s="326"/>
      <c r="AP45" s="233"/>
      <c r="AQ45" s="373"/>
      <c r="AR45" s="233"/>
      <c r="AS45" s="373"/>
      <c r="AT45" s="233"/>
      <c r="AU45" s="373"/>
      <c r="AV45" s="233"/>
      <c r="AW45" s="373"/>
      <c r="AX45" s="233"/>
      <c r="AY45" s="373"/>
      <c r="BB45" s="354" t="s">
        <v>18</v>
      </c>
      <c r="BC45" s="379">
        <f ca="1">IFERROR(COUNTIF(INDIRECT(義務県立),LEFT(週時程表!C45,1))*VLOOKUP(LEFT(週時程表!C45,1),INDIRECT(義務県立),2,0)*0.5,0)</f>
        <v>0</v>
      </c>
      <c r="BD45" s="375">
        <f ca="1">IFERROR(IF(COUNTIF(INDIRECT(義務県立),LEFT(週時程表!D45,1)),VLOOKUP(LEFT(週時程表!D45,1),INDIRECT(義務県立),2,0)*0.5,IF(AND(BC45&gt;0,週時程表!D45=""),VLOOKUP(LEFT(週時程表!C45,1),INDIRECT(義務県立),2,0)*0.5,0)),0)</f>
        <v>0</v>
      </c>
      <c r="BE45" s="379">
        <f ca="1">IFERROR(COUNTIF(INDIRECT(義務県立),LEFT(週時程表!E45,1))*VLOOKUP(LEFT(週時程表!E45,1),INDIRECT(義務県立),2,0)*0.5,0)</f>
        <v>0</v>
      </c>
      <c r="BF45" s="375">
        <f ca="1">IFERROR(IF(COUNTIF(INDIRECT(義務県立),LEFT(週時程表!F45,1)),VLOOKUP(LEFT(週時程表!F45,1),INDIRECT(義務県立),2,0)*0.5,IF(AND(BE45&gt;0,週時程表!F45=""),VLOOKUP(LEFT(週時程表!E45,1),INDIRECT(義務県立),2,0)*0.5,0)),0)</f>
        <v>0</v>
      </c>
      <c r="BG45" s="379">
        <f ca="1">IFERROR(COUNTIF(INDIRECT(義務県立),LEFT(週時程表!G45,1))*VLOOKUP(LEFT(週時程表!G45,1),INDIRECT(義務県立),2,0)*0.5,0)</f>
        <v>0</v>
      </c>
      <c r="BH45" s="375">
        <f ca="1">IFERROR(IF(COUNTIF(INDIRECT(義務県立),LEFT(週時程表!H45,1)),VLOOKUP(LEFT(週時程表!H45,1),INDIRECT(義務県立),2,0)*0.5,IF(AND(BG45&gt;0,週時程表!H45=""),VLOOKUP(LEFT(週時程表!G45,1),INDIRECT(義務県立),2,0)*0.5,0)),0)</f>
        <v>0</v>
      </c>
      <c r="BI45" s="379">
        <f ca="1">IFERROR(COUNTIF(INDIRECT(義務県立),LEFT(週時程表!I45,1))*VLOOKUP(LEFT(週時程表!I45,1),INDIRECT(義務県立),2,0)*0.5,0)</f>
        <v>0</v>
      </c>
      <c r="BJ45" s="375">
        <f ca="1">IFERROR(IF(COUNTIF(INDIRECT(義務県立),LEFT(週時程表!J45,1)),VLOOKUP(LEFT(週時程表!J45,1),INDIRECT(義務県立),2,0)*0.5,IF(AND(BI45&gt;0,週時程表!J45=""),VLOOKUP(LEFT(週時程表!I45,1),INDIRECT(義務県立),2,0)*0.5,0)),0)</f>
        <v>0</v>
      </c>
      <c r="BK45" s="379">
        <f ca="1">IFERROR(COUNTIF(INDIRECT(義務県立),LEFT(週時程表!K45,1))*VLOOKUP(LEFT(週時程表!K45,1),INDIRECT(義務県立),2,0)*0.5,0)</f>
        <v>0</v>
      </c>
      <c r="BL45" s="375">
        <f ca="1">IFERROR(IF(COUNTIF(INDIRECT(義務県立),LEFT(週時程表!L45,1)),VLOOKUP(LEFT(週時程表!L45,1),INDIRECT(義務県立),2,0)*0.5,IF(AND(BK45&gt;0,週時程表!L45=""),VLOOKUP(LEFT(週時程表!K45,1),INDIRECT(義務県立),2,0)*0.5,0)),0)</f>
        <v>0</v>
      </c>
      <c r="BM45" s="380"/>
      <c r="BN45" s="381"/>
      <c r="BO45" s="382" t="s">
        <v>18</v>
      </c>
      <c r="BP45" s="379">
        <f ca="1">IFERROR(COUNTIF(INDIRECT(義務県立),LEFT(週時程表!P45,1))*VLOOKUP(LEFT(週時程表!P45,1),INDIRECT(義務県立),2,0)*0.5,0)</f>
        <v>0</v>
      </c>
      <c r="BQ45" s="375">
        <f ca="1">IFERROR(IF(COUNTIF(INDIRECT(義務県立),LEFT(週時程表!Q45,1)),VLOOKUP(LEFT(週時程表!Q45,1),INDIRECT(義務県立),2,0)*0.5,IF(AND(BP45&gt;0,週時程表!Q45=""),VLOOKUP(LEFT(週時程表!P45,1),INDIRECT(義務県立),2,0)*0.5,0)),0)</f>
        <v>0</v>
      </c>
      <c r="BR45" s="379">
        <f ca="1">IFERROR(COUNTIF(INDIRECT(義務県立),LEFT(週時程表!R45,1))*VLOOKUP(LEFT(週時程表!R45,1),INDIRECT(義務県立),2,0)*0.5,0)</f>
        <v>0</v>
      </c>
      <c r="BS45" s="375">
        <f ca="1">IFERROR(IF(COUNTIF(INDIRECT(義務県立),LEFT(週時程表!S45,1)),VLOOKUP(LEFT(週時程表!S45,1),INDIRECT(義務県立),2,0)*0.5,IF(AND(BR45&gt;0,週時程表!S45=""),VLOOKUP(LEFT(週時程表!R45,1),INDIRECT(義務県立),2,0)*0.5,0)),0)</f>
        <v>0</v>
      </c>
      <c r="BT45" s="379">
        <f ca="1">IFERROR(COUNTIF(INDIRECT(義務県立),LEFT(週時程表!T45,1))*VLOOKUP(LEFT(週時程表!T45,1),INDIRECT(義務県立),2,0)*0.5,0)</f>
        <v>0</v>
      </c>
      <c r="BU45" s="375">
        <f ca="1">IFERROR(IF(COUNTIF(INDIRECT(義務県立),LEFT(週時程表!U45,1)),VLOOKUP(LEFT(週時程表!U45,1),INDIRECT(義務県立),2,0)*0.5,IF(AND(BT45&gt;0,週時程表!U45=""),VLOOKUP(LEFT(週時程表!T45,1),INDIRECT(義務県立),2,0)*0.5,0)),0)</f>
        <v>0</v>
      </c>
      <c r="BV45" s="379">
        <f ca="1">IFERROR(COUNTIF(INDIRECT(義務県立),LEFT(週時程表!V45,1))*VLOOKUP(LEFT(週時程表!V45,1),INDIRECT(義務県立),2,0)*0.5,0)</f>
        <v>0</v>
      </c>
      <c r="BW45" s="375">
        <f ca="1">IFERROR(IF(COUNTIF(INDIRECT(義務県立),LEFT(週時程表!W45,1)),VLOOKUP(LEFT(週時程表!W45,1),INDIRECT(義務県立),2,0)*0.5,IF(AND(BV45&gt;0,週時程表!W45=""),VLOOKUP(LEFT(週時程表!V45,1),INDIRECT(義務県立),2,0)*0.5,0)),0)</f>
        <v>0</v>
      </c>
      <c r="BX45" s="379">
        <f ca="1">IFERROR(COUNTIF(INDIRECT(義務県立),LEFT(週時程表!X45,1))*VLOOKUP(LEFT(週時程表!X45,1),INDIRECT(義務県立),2,0)*0.5,0)</f>
        <v>0</v>
      </c>
      <c r="BY45" s="375">
        <f ca="1">IFERROR(IF(COUNTIF(INDIRECT(義務県立),LEFT(週時程表!Y45,1)),VLOOKUP(LEFT(週時程表!Y45,1),INDIRECT(義務県立),2,0)*0.5,IF(AND(BX45&gt;0,週時程表!Y45=""),VLOOKUP(LEFT(週時程表!X45,1),INDIRECT(義務県立),2,0)*0.5,0)),0)</f>
        <v>0</v>
      </c>
      <c r="BZ45" s="384"/>
      <c r="CA45" s="377"/>
      <c r="CB45" s="382" t="s">
        <v>18</v>
      </c>
      <c r="CC45" s="379">
        <f ca="1">IFERROR(COUNTIF(INDIRECT(義務県立),LEFT(週時程表!AC45,1))*VLOOKUP(LEFT(週時程表!AC45,1),INDIRECT(義務県立),2,0)*0.5,0)</f>
        <v>0</v>
      </c>
      <c r="CD45" s="375">
        <f ca="1">IFERROR(IF(COUNTIF(INDIRECT(義務県立),LEFT(週時程表!AD45,1)),VLOOKUP(LEFT(週時程表!AD45,1),INDIRECT(義務県立),2,0)*0.5,IF(AND(CC45&gt;0,週時程表!AD45=""),VLOOKUP(LEFT(週時程表!AC45,1),INDIRECT(義務県立),2,0)*0.5,0)),0)</f>
        <v>0</v>
      </c>
      <c r="CE45" s="379">
        <f ca="1">IFERROR(COUNTIF(INDIRECT(義務県立),LEFT(週時程表!AE45,1))*VLOOKUP(LEFT(週時程表!AE45,1),INDIRECT(義務県立),2,0)*0.5,0)</f>
        <v>0</v>
      </c>
      <c r="CF45" s="375">
        <f ca="1">IFERROR(IF(COUNTIF(INDIRECT(義務県立),LEFT(週時程表!AF45,1)),VLOOKUP(LEFT(週時程表!AF45,1),INDIRECT(義務県立),2,0)*0.5,IF(AND(CE45&gt;0,週時程表!AF45=""),VLOOKUP(LEFT(週時程表!AE45,1),INDIRECT(義務県立),2,0)*0.5,0)),0)</f>
        <v>0</v>
      </c>
      <c r="CG45" s="379">
        <f ca="1">IFERROR(COUNTIF(INDIRECT(義務県立),LEFT(週時程表!AG45,1))*VLOOKUP(LEFT(週時程表!AG45,1),INDIRECT(義務県立),2,0)*0.5,0)</f>
        <v>0</v>
      </c>
      <c r="CH45" s="375">
        <f ca="1">IFERROR(IF(COUNTIF(INDIRECT(義務県立),LEFT(週時程表!AH45,1)),VLOOKUP(LEFT(週時程表!AH45,1),INDIRECT(義務県立),2,0)*0.5,IF(AND(CG45&gt;0,週時程表!AH45=""),VLOOKUP(LEFT(週時程表!AG45,1),INDIRECT(義務県立),2,0)*0.5,0)),0)</f>
        <v>0</v>
      </c>
      <c r="CI45" s="379">
        <f ca="1">IFERROR(COUNTIF(INDIRECT(義務県立),LEFT(週時程表!AI45,1))*VLOOKUP(LEFT(週時程表!AI45,1),INDIRECT(義務県立),2,0)*0.5,0)</f>
        <v>0</v>
      </c>
      <c r="CJ45" s="375">
        <f ca="1">IFERROR(IF(COUNTIF(INDIRECT(義務県立),LEFT(週時程表!AJ45,1)),VLOOKUP(LEFT(週時程表!AJ45,1),INDIRECT(義務県立),2,0)*0.5,IF(AND(CI45&gt;0,週時程表!AJ45=""),VLOOKUP(LEFT(週時程表!AI45,1),INDIRECT(義務県立),2,0)*0.5,0)),0)</f>
        <v>0</v>
      </c>
      <c r="CK45" s="379">
        <f ca="1">IFERROR(COUNTIF(INDIRECT(義務県立),LEFT(週時程表!AK45,1))*VLOOKUP(LEFT(週時程表!AK45,1),INDIRECT(義務県立),2,0)*0.5,0)</f>
        <v>0</v>
      </c>
      <c r="CL45" s="375">
        <f ca="1">IFERROR(IF(COUNTIF(INDIRECT(義務県立),LEFT(週時程表!AL45,1)),VLOOKUP(LEFT(週時程表!AL45,1),INDIRECT(義務県立),2,0)*0.5,IF(AND(CK45&gt;0,週時程表!AL45=""),VLOOKUP(LEFT(週時程表!AK45,1),INDIRECT(義務県立),2,0)*0.5,0)),0)</f>
        <v>0</v>
      </c>
    </row>
    <row r="46" spans="1:91" ht="22.5" customHeight="1">
      <c r="B46" s="357" t="s">
        <v>24</v>
      </c>
      <c r="C46" s="355">
        <f>IF(AND(COUNTIF(時数除外2,LEFT(週時程表!C46,1))=0,週時程表!D46=""),0,(COUNTIF(時数除外2,LEFT(週時程表!C46,1))+COUNTIF(時数除外2,LEFT(週時程表!D46,1)))*0.5)</f>
        <v>1</v>
      </c>
      <c r="D46" s="350"/>
      <c r="E46" s="355">
        <f>IF(AND(COUNTIF(時数除外2,LEFT(週時程表!E46,1))=0,週時程表!F46=""),0,(COUNTIF(時数除外2,LEFT(週時程表!E46,1))+COUNTIF(時数除外2,LEFT(週時程表!F46,1)))*0.5)</f>
        <v>1</v>
      </c>
      <c r="F46" s="350"/>
      <c r="G46" s="355">
        <f>IF(AND(COUNTIF(時数除外2,LEFT(週時程表!G46,1))=0,週時程表!H46=""),0,(COUNTIF(時数除外2,LEFT(週時程表!G46,1))+COUNTIF(時数除外2,LEFT(週時程表!H46,1)))*0.5)</f>
        <v>1</v>
      </c>
      <c r="H46" s="350"/>
      <c r="I46" s="355">
        <f>IF(AND(COUNTIF(時数除外2,LEFT(週時程表!I46,1))=0,週時程表!J46=""),0,(COUNTIF(時数除外2,LEFT(週時程表!I46,1))+COUNTIF(時数除外2,LEFT(週時程表!J46,1)))*0.5)</f>
        <v>1</v>
      </c>
      <c r="J46" s="350"/>
      <c r="K46" s="355">
        <f>IF(AND(COUNTIF(時数除外2,LEFT(週時程表!K46,1))=0,週時程表!L46=""),0,(COUNTIF(時数除外2,LEFT(週時程表!K46,1))+COUNTIF(時数除外2,LEFT(週時程表!L46,1)))*0.5)</f>
        <v>1</v>
      </c>
      <c r="L46" s="350"/>
      <c r="M46" s="371"/>
      <c r="N46" s="234"/>
      <c r="O46" s="357" t="s">
        <v>24</v>
      </c>
      <c r="P46" s="355">
        <f>IF(AND(COUNTIF(時数除外2,LEFT(週時程表!P46,1))=0,週時程表!Q46=""),0,(COUNTIF(時数除外2,LEFT(週時程表!P46,1))+COUNTIF(時数除外2,LEFT(週時程表!Q46,1)))*0.5)</f>
        <v>1</v>
      </c>
      <c r="Q46" s="350"/>
      <c r="R46" s="355">
        <f>IF(AND(COUNTIF(時数除外2,LEFT(週時程表!R46,1))=0,週時程表!S46=""),0,(COUNTIF(時数除外2,LEFT(週時程表!R46,1))+COUNTIF(時数除外2,LEFT(週時程表!S46,1)))*0.5)</f>
        <v>1</v>
      </c>
      <c r="S46" s="350"/>
      <c r="T46" s="355">
        <f>IF(AND(COUNTIF(時数除外2,LEFT(週時程表!T46,1))=0,週時程表!U46=""),0,(COUNTIF(時数除外2,LEFT(週時程表!T46,1))+COUNTIF(時数除外2,LEFT(週時程表!U46,1)))*0.5)</f>
        <v>1</v>
      </c>
      <c r="U46" s="350"/>
      <c r="V46" s="355">
        <f>IF(AND(COUNTIF(時数除外2,LEFT(週時程表!V46,1))=0,週時程表!W46=""),0,(COUNTIF(時数除外2,LEFT(週時程表!V46,1))+COUNTIF(時数除外2,LEFT(週時程表!W46,1)))*0.5)</f>
        <v>1</v>
      </c>
      <c r="W46" s="350"/>
      <c r="X46" s="355">
        <f>IF(AND(COUNTIF(時数除外2,LEFT(週時程表!X46,1))=0,週時程表!Y46=""),0,(COUNTIF(時数除外2,LEFT(週時程表!X46,1))+COUNTIF(時数除外2,LEFT(週時程表!Y46,1)))*0.5)</f>
        <v>1</v>
      </c>
      <c r="Y46" s="350"/>
      <c r="Z46" s="371"/>
      <c r="AA46" s="234"/>
      <c r="AB46" s="357" t="s">
        <v>24</v>
      </c>
      <c r="AC46" s="355">
        <f>IF(AND(COUNTIF(時数除外2,LEFT(週時程表!AC46,1))=0,週時程表!AD46=""),0,(COUNTIF(時数除外2,LEFT(週時程表!AC46,1))+COUNTIF(時数除外2,LEFT(週時程表!AD46,1)))*0.5)</f>
        <v>1</v>
      </c>
      <c r="AD46" s="350"/>
      <c r="AE46" s="355">
        <f>IF(AND(COUNTIF(時数除外2,LEFT(週時程表!AE46,1))=0,週時程表!AF46=""),0,(COUNTIF(時数除外2,LEFT(週時程表!AE46,1))+COUNTIF(時数除外2,LEFT(週時程表!AF46,1)))*0.5)</f>
        <v>1</v>
      </c>
      <c r="AF46" s="350"/>
      <c r="AG46" s="355">
        <f>IF(AND(COUNTIF(時数除外2,LEFT(週時程表!AG46,1))=0,週時程表!AH46=""),0,(COUNTIF(時数除外2,LEFT(週時程表!AG46,1))+COUNTIF(時数除外2,LEFT(週時程表!AH46,1)))*0.5)</f>
        <v>1</v>
      </c>
      <c r="AH46" s="350"/>
      <c r="AI46" s="355">
        <f>IF(AND(COUNTIF(時数除外2,LEFT(週時程表!AI46,1))=0,週時程表!AJ46=""),0,(COUNTIF(時数除外2,LEFT(週時程表!AI46,1))+COUNTIF(時数除外2,LEFT(週時程表!AJ46,1)))*0.5)</f>
        <v>1</v>
      </c>
      <c r="AJ46" s="350"/>
      <c r="AK46" s="355">
        <f>IF(AND(COUNTIF(時数除外2,LEFT(週時程表!AK46,1))=0,週時程表!AL46=""),0,(COUNTIF(時数除外2,LEFT(週時程表!AK46,1))+COUNTIF(時数除外2,LEFT(週時程表!AL46,1)))*0.5)</f>
        <v>1</v>
      </c>
      <c r="AL46" s="350"/>
      <c r="AM46" s="371"/>
      <c r="AO46" s="372"/>
      <c r="AP46" s="233"/>
      <c r="AQ46" s="373"/>
      <c r="AR46" s="233"/>
      <c r="AS46" s="373"/>
      <c r="AT46" s="233"/>
      <c r="AU46" s="373"/>
      <c r="AV46" s="233"/>
      <c r="AW46" s="373"/>
      <c r="AX46" s="233"/>
      <c r="AY46" s="373"/>
      <c r="BB46" s="357" t="s">
        <v>24</v>
      </c>
      <c r="BC46" s="379">
        <f ca="1">IFERROR(COUNTIF(INDIRECT(義務県立),LEFT(週時程表!C46,1))*VLOOKUP(LEFT(週時程表!C46,1),INDIRECT(義務県立),2,0)*0.5,0)</f>
        <v>0</v>
      </c>
      <c r="BD46" s="375">
        <f ca="1">IFERROR(IF(COUNTIF(INDIRECT(義務県立),LEFT(週時程表!D46,1)),VLOOKUP(LEFT(週時程表!D46,1),INDIRECT(義務県立),2,0)*0.5,IF(AND(BC46&gt;0,週時程表!D46=""),VLOOKUP(LEFT(週時程表!C46,1),INDIRECT(義務県立),2,0)*0.5,0)),0)</f>
        <v>0</v>
      </c>
      <c r="BE46" s="379">
        <f ca="1">IFERROR(COUNTIF(INDIRECT(義務県立),LEFT(週時程表!E46,1))*VLOOKUP(LEFT(週時程表!E46,1),INDIRECT(義務県立),2,0)*0.5,0)</f>
        <v>0</v>
      </c>
      <c r="BF46" s="375">
        <f ca="1">IFERROR(IF(COUNTIF(INDIRECT(義務県立),LEFT(週時程表!F46,1)),VLOOKUP(LEFT(週時程表!F46,1),INDIRECT(義務県立),2,0)*0.5,IF(AND(BE46&gt;0,週時程表!F46=""),VLOOKUP(LEFT(週時程表!E46,1),INDIRECT(義務県立),2,0)*0.5,0)),0)</f>
        <v>0</v>
      </c>
      <c r="BG46" s="379">
        <f ca="1">IFERROR(COUNTIF(INDIRECT(義務県立),LEFT(週時程表!G46,1))*VLOOKUP(LEFT(週時程表!G46,1),INDIRECT(義務県立),2,0)*0.5,0)</f>
        <v>0</v>
      </c>
      <c r="BH46" s="375">
        <f ca="1">IFERROR(IF(COUNTIF(INDIRECT(義務県立),LEFT(週時程表!H46,1)),VLOOKUP(LEFT(週時程表!H46,1),INDIRECT(義務県立),2,0)*0.5,IF(AND(BG46&gt;0,週時程表!H46=""),VLOOKUP(LEFT(週時程表!G46,1),INDIRECT(義務県立),2,0)*0.5,0)),0)</f>
        <v>0</v>
      </c>
      <c r="BI46" s="379">
        <f ca="1">IFERROR(COUNTIF(INDIRECT(義務県立),LEFT(週時程表!I46,1))*VLOOKUP(LEFT(週時程表!I46,1),INDIRECT(義務県立),2,0)*0.5,0)</f>
        <v>0</v>
      </c>
      <c r="BJ46" s="375">
        <f ca="1">IFERROR(IF(COUNTIF(INDIRECT(義務県立),LEFT(週時程表!J46,1)),VLOOKUP(LEFT(週時程表!J46,1),INDIRECT(義務県立),2,0)*0.5,IF(AND(BI46&gt;0,週時程表!J46=""),VLOOKUP(LEFT(週時程表!I46,1),INDIRECT(義務県立),2,0)*0.5,0)),0)</f>
        <v>0</v>
      </c>
      <c r="BK46" s="379">
        <f ca="1">IFERROR(COUNTIF(INDIRECT(義務県立),LEFT(週時程表!K46,1))*VLOOKUP(LEFT(週時程表!K46,1),INDIRECT(義務県立),2,0)*0.5,0)</f>
        <v>0</v>
      </c>
      <c r="BL46" s="375">
        <f ca="1">IFERROR(IF(COUNTIF(INDIRECT(義務県立),LEFT(週時程表!L46,1)),VLOOKUP(LEFT(週時程表!L46,1),INDIRECT(義務県立),2,0)*0.5,IF(AND(BK46&gt;0,週時程表!L46=""),VLOOKUP(LEFT(週時程表!K46,1),INDIRECT(義務県立),2,0)*0.5,0)),0)</f>
        <v>0</v>
      </c>
      <c r="BM46" s="380"/>
      <c r="BN46" s="381"/>
      <c r="BO46" s="386" t="s">
        <v>24</v>
      </c>
      <c r="BP46" s="379">
        <f ca="1">IFERROR(COUNTIF(INDIRECT(義務県立),LEFT(週時程表!P46,1))*VLOOKUP(LEFT(週時程表!P46,1),INDIRECT(義務県立),2,0)*0.5,0)</f>
        <v>0</v>
      </c>
      <c r="BQ46" s="375">
        <f ca="1">IFERROR(IF(COUNTIF(INDIRECT(義務県立),LEFT(週時程表!Q46,1)),VLOOKUP(LEFT(週時程表!Q46,1),INDIRECT(義務県立),2,0)*0.5,IF(AND(BP46&gt;0,週時程表!Q46=""),VLOOKUP(LEFT(週時程表!P46,1),INDIRECT(義務県立),2,0)*0.5,0)),0)</f>
        <v>0</v>
      </c>
      <c r="BR46" s="379">
        <f ca="1">IFERROR(COUNTIF(INDIRECT(義務県立),LEFT(週時程表!R46,1))*VLOOKUP(LEFT(週時程表!R46,1),INDIRECT(義務県立),2,0)*0.5,0)</f>
        <v>0</v>
      </c>
      <c r="BS46" s="375">
        <f ca="1">IFERROR(IF(COUNTIF(INDIRECT(義務県立),LEFT(週時程表!S46,1)),VLOOKUP(LEFT(週時程表!S46,1),INDIRECT(義務県立),2,0)*0.5,IF(AND(BR46&gt;0,週時程表!S46=""),VLOOKUP(LEFT(週時程表!R46,1),INDIRECT(義務県立),2,0)*0.5,0)),0)</f>
        <v>0</v>
      </c>
      <c r="BT46" s="379">
        <f ca="1">IFERROR(COUNTIF(INDIRECT(義務県立),LEFT(週時程表!T46,1))*VLOOKUP(LEFT(週時程表!T46,1),INDIRECT(義務県立),2,0)*0.5,0)</f>
        <v>0</v>
      </c>
      <c r="BU46" s="375">
        <f ca="1">IFERROR(IF(COUNTIF(INDIRECT(義務県立),LEFT(週時程表!U46,1)),VLOOKUP(LEFT(週時程表!U46,1),INDIRECT(義務県立),2,0)*0.5,IF(AND(BT46&gt;0,週時程表!U46=""),VLOOKUP(LEFT(週時程表!T46,1),INDIRECT(義務県立),2,0)*0.5,0)),0)</f>
        <v>0</v>
      </c>
      <c r="BV46" s="379">
        <f ca="1">IFERROR(COUNTIF(INDIRECT(義務県立),LEFT(週時程表!V46,1))*VLOOKUP(LEFT(週時程表!V46,1),INDIRECT(義務県立),2,0)*0.5,0)</f>
        <v>0</v>
      </c>
      <c r="BW46" s="375">
        <f ca="1">IFERROR(IF(COUNTIF(INDIRECT(義務県立),LEFT(週時程表!W46,1)),VLOOKUP(LEFT(週時程表!W46,1),INDIRECT(義務県立),2,0)*0.5,IF(AND(BV46&gt;0,週時程表!W46=""),VLOOKUP(LEFT(週時程表!V46,1),INDIRECT(義務県立),2,0)*0.5,0)),0)</f>
        <v>0</v>
      </c>
      <c r="BX46" s="379">
        <f ca="1">IFERROR(COUNTIF(INDIRECT(義務県立),LEFT(週時程表!X46,1))*VLOOKUP(LEFT(週時程表!X46,1),INDIRECT(義務県立),2,0)*0.5,0)</f>
        <v>0</v>
      </c>
      <c r="BY46" s="375">
        <f ca="1">IFERROR(IF(COUNTIF(INDIRECT(義務県立),LEFT(週時程表!Y46,1)),VLOOKUP(LEFT(週時程表!Y46,1),INDIRECT(義務県立),2,0)*0.5,IF(AND(BX46&gt;0,週時程表!Y46=""),VLOOKUP(LEFT(週時程表!X46,1),INDIRECT(義務県立),2,0)*0.5,0)),0)</f>
        <v>0</v>
      </c>
      <c r="BZ46" s="383"/>
      <c r="CA46" s="381"/>
      <c r="CB46" s="386" t="s">
        <v>24</v>
      </c>
      <c r="CC46" s="379">
        <f ca="1">IFERROR(COUNTIF(INDIRECT(義務県立),LEFT(週時程表!AC46,1))*VLOOKUP(LEFT(週時程表!AC46,1),INDIRECT(義務県立),2,0)*0.5,0)</f>
        <v>0</v>
      </c>
      <c r="CD46" s="375">
        <f ca="1">IFERROR(IF(COUNTIF(INDIRECT(義務県立),LEFT(週時程表!AD46,1)),VLOOKUP(LEFT(週時程表!AD46,1),INDIRECT(義務県立),2,0)*0.5,IF(AND(CC46&gt;0,週時程表!AD46=""),VLOOKUP(LEFT(週時程表!AC46,1),INDIRECT(義務県立),2,0)*0.5,0)),0)</f>
        <v>0</v>
      </c>
      <c r="CE46" s="379">
        <f ca="1">IFERROR(COUNTIF(INDIRECT(義務県立),LEFT(週時程表!AE46,1))*VLOOKUP(LEFT(週時程表!AE46,1),INDIRECT(義務県立),2,0)*0.5,0)</f>
        <v>0</v>
      </c>
      <c r="CF46" s="375">
        <f ca="1">IFERROR(IF(COUNTIF(INDIRECT(義務県立),LEFT(週時程表!AF46,1)),VLOOKUP(LEFT(週時程表!AF46,1),INDIRECT(義務県立),2,0)*0.5,IF(AND(CE46&gt;0,週時程表!AF46=""),VLOOKUP(LEFT(週時程表!AE46,1),INDIRECT(義務県立),2,0)*0.5,0)),0)</f>
        <v>0</v>
      </c>
      <c r="CG46" s="379">
        <f ca="1">IFERROR(COUNTIF(INDIRECT(義務県立),LEFT(週時程表!AG46,1))*VLOOKUP(LEFT(週時程表!AG46,1),INDIRECT(義務県立),2,0)*0.5,0)</f>
        <v>0</v>
      </c>
      <c r="CH46" s="375">
        <f ca="1">IFERROR(IF(COUNTIF(INDIRECT(義務県立),LEFT(週時程表!AH46,1)),VLOOKUP(LEFT(週時程表!AH46,1),INDIRECT(義務県立),2,0)*0.5,IF(AND(CG46&gt;0,週時程表!AH46=""),VLOOKUP(LEFT(週時程表!AG46,1),INDIRECT(義務県立),2,0)*0.5,0)),0)</f>
        <v>0</v>
      </c>
      <c r="CI46" s="379">
        <f ca="1">IFERROR(COUNTIF(INDIRECT(義務県立),LEFT(週時程表!AI46,1))*VLOOKUP(LEFT(週時程表!AI46,1),INDIRECT(義務県立),2,0)*0.5,0)</f>
        <v>0</v>
      </c>
      <c r="CJ46" s="375">
        <f ca="1">IFERROR(IF(COUNTIF(INDIRECT(義務県立),LEFT(週時程表!AJ46,1)),VLOOKUP(LEFT(週時程表!AJ46,1),INDIRECT(義務県立),2,0)*0.5,IF(AND(CI46&gt;0,週時程表!AJ46=""),VLOOKUP(LEFT(週時程表!AI46,1),INDIRECT(義務県立),2,0)*0.5,0)),0)</f>
        <v>0</v>
      </c>
      <c r="CK46" s="379">
        <f ca="1">IFERROR(COUNTIF(INDIRECT(義務県立),LEFT(週時程表!AK46,1))*VLOOKUP(LEFT(週時程表!AK46,1),INDIRECT(義務県立),2,0)*0.5,0)</f>
        <v>0</v>
      </c>
      <c r="CL46" s="375">
        <f ca="1">IFERROR(IF(COUNTIF(INDIRECT(義務県立),LEFT(週時程表!AL46,1)),VLOOKUP(LEFT(週時程表!AL46,1),INDIRECT(義務県立),2,0)*0.5,IF(AND(CK46&gt;0,週時程表!AL46=""),VLOOKUP(LEFT(週時程表!AK46,1),INDIRECT(義務県立),2,0)*0.5,0)),0)</f>
        <v>0</v>
      </c>
    </row>
    <row r="47" spans="1:91" ht="22.5" customHeight="1">
      <c r="B47" s="357" t="s">
        <v>25</v>
      </c>
      <c r="C47" s="355">
        <f>IF(AND(COUNTIF(時数除外2,LEFT(週時程表!C47,1))=0,週時程表!D47=""),0,(COUNTIF(時数除外2,LEFT(週時程表!C47,1))+COUNTIF(時数除外2,LEFT(週時程表!D47,1)))*0.5)</f>
        <v>1</v>
      </c>
      <c r="D47" s="350"/>
      <c r="E47" s="355">
        <f>IF(AND(COUNTIF(時数除外2,LEFT(週時程表!E47,1))=0,週時程表!F47=""),0,(COUNTIF(時数除外2,LEFT(週時程表!E47,1))+COUNTIF(時数除外2,LEFT(週時程表!F47,1)))*0.5)</f>
        <v>1</v>
      </c>
      <c r="F47" s="350"/>
      <c r="G47" s="355">
        <f>IF(AND(COUNTIF(時数除外2,LEFT(週時程表!G47,1))=0,週時程表!H47=""),0,(COUNTIF(時数除外2,LEFT(週時程表!G47,1))+COUNTIF(時数除外2,LEFT(週時程表!H47,1)))*0.5)</f>
        <v>1</v>
      </c>
      <c r="H47" s="350"/>
      <c r="I47" s="355">
        <f>IF(AND(COUNTIF(時数除外2,LEFT(週時程表!I47,1))=0,週時程表!J47=""),0,(COUNTIF(時数除外2,LEFT(週時程表!I47,1))+COUNTIF(時数除外2,LEFT(週時程表!J47,1)))*0.5)</f>
        <v>1</v>
      </c>
      <c r="J47" s="350"/>
      <c r="K47" s="355">
        <f>IF(AND(COUNTIF(時数除外2,LEFT(週時程表!K47,1))=0,週時程表!L47=""),0,(COUNTIF(時数除外2,LEFT(週時程表!K47,1))+COUNTIF(時数除外2,LEFT(週時程表!L47,1)))*0.5)</f>
        <v>1</v>
      </c>
      <c r="L47" s="350"/>
      <c r="M47" s="362"/>
      <c r="N47" s="363"/>
      <c r="O47" s="357" t="s">
        <v>25</v>
      </c>
      <c r="P47" s="355">
        <f>IF(AND(COUNTIF(時数除外2,LEFT(週時程表!P47,1))=0,週時程表!Q47=""),0,(COUNTIF(時数除外2,LEFT(週時程表!P47,1))+COUNTIF(時数除外2,LEFT(週時程表!Q47,1)))*0.5)</f>
        <v>1</v>
      </c>
      <c r="Q47" s="350"/>
      <c r="R47" s="355">
        <f>IF(AND(COUNTIF(時数除外2,LEFT(週時程表!R47,1))=0,週時程表!S47=""),0,(COUNTIF(時数除外2,LEFT(週時程表!R47,1))+COUNTIF(時数除外2,LEFT(週時程表!S47,1)))*0.5)</f>
        <v>1</v>
      </c>
      <c r="S47" s="350"/>
      <c r="T47" s="355">
        <f>IF(AND(COUNTIF(時数除外2,LEFT(週時程表!T47,1))=0,週時程表!U47=""),0,(COUNTIF(時数除外2,LEFT(週時程表!T47,1))+COUNTIF(時数除外2,LEFT(週時程表!U47,1)))*0.5)</f>
        <v>1</v>
      </c>
      <c r="U47" s="350"/>
      <c r="V47" s="355">
        <f>IF(AND(COUNTIF(時数除外2,LEFT(週時程表!V47,1))=0,週時程表!W47=""),0,(COUNTIF(時数除外2,LEFT(週時程表!V47,1))+COUNTIF(時数除外2,LEFT(週時程表!W47,1)))*0.5)</f>
        <v>1</v>
      </c>
      <c r="W47" s="350"/>
      <c r="X47" s="355">
        <f>IF(AND(COUNTIF(時数除外2,LEFT(週時程表!X47,1))=0,週時程表!Y47=""),0,(COUNTIF(時数除外2,LEFT(週時程表!X47,1))+COUNTIF(時数除外2,LEFT(週時程表!Y47,1)))*0.5)</f>
        <v>1</v>
      </c>
      <c r="Y47" s="350"/>
      <c r="Z47" s="362"/>
      <c r="AA47" s="363"/>
      <c r="AB47" s="357" t="s">
        <v>25</v>
      </c>
      <c r="AC47" s="355">
        <f>IF(AND(COUNTIF(時数除外2,LEFT(週時程表!AC47,1))=0,週時程表!AD47=""),0,(COUNTIF(時数除外2,LEFT(週時程表!AC47,1))+COUNTIF(時数除外2,LEFT(週時程表!AD47,1)))*0.5)</f>
        <v>1</v>
      </c>
      <c r="AD47" s="350"/>
      <c r="AE47" s="355">
        <f>IF(AND(COUNTIF(時数除外2,LEFT(週時程表!AE47,1))=0,週時程表!AF47=""),0,(COUNTIF(時数除外2,LEFT(週時程表!AE47,1))+COUNTIF(時数除外2,LEFT(週時程表!AF47,1)))*0.5)</f>
        <v>1</v>
      </c>
      <c r="AF47" s="350"/>
      <c r="AG47" s="355">
        <f>IF(AND(COUNTIF(時数除外2,LEFT(週時程表!AG47,1))=0,週時程表!AH47=""),0,(COUNTIF(時数除外2,LEFT(週時程表!AG47,1))+COUNTIF(時数除外2,LEFT(週時程表!AH47,1)))*0.5)</f>
        <v>1</v>
      </c>
      <c r="AH47" s="350"/>
      <c r="AI47" s="355">
        <f>IF(AND(COUNTIF(時数除外2,LEFT(週時程表!AI47,1))=0,週時程表!AJ47=""),0,(COUNTIF(時数除外2,LEFT(週時程表!AI47,1))+COUNTIF(時数除外2,LEFT(週時程表!AJ47,1)))*0.5)</f>
        <v>1</v>
      </c>
      <c r="AJ47" s="350"/>
      <c r="AK47" s="355">
        <f>IF(AND(COUNTIF(時数除外2,LEFT(週時程表!AK47,1))=0,週時程表!AL47=""),0,(COUNTIF(時数除外2,LEFT(週時程表!AK47,1))+COUNTIF(時数除外2,LEFT(週時程表!AL47,1)))*0.5)</f>
        <v>1</v>
      </c>
      <c r="AL47" s="350"/>
      <c r="AM47" s="362"/>
      <c r="AN47" s="363" t="str">
        <f>IF(AM48&gt;AM53,"時数超過","")</f>
        <v/>
      </c>
      <c r="AO47" s="372"/>
      <c r="AP47" s="233"/>
      <c r="AQ47" s="373"/>
      <c r="AR47" s="233"/>
      <c r="AS47" s="373"/>
      <c r="AT47" s="233"/>
      <c r="AU47" s="373"/>
      <c r="AV47" s="233"/>
      <c r="AW47" s="373"/>
      <c r="AX47" s="233"/>
      <c r="AY47" s="373"/>
      <c r="BB47" s="357" t="s">
        <v>25</v>
      </c>
      <c r="BC47" s="379">
        <f ca="1">IFERROR(COUNTIF(INDIRECT(義務県立),LEFT(週時程表!C47,1))*VLOOKUP(LEFT(週時程表!C47,1),INDIRECT(義務県立),2,0)*0.5,0)</f>
        <v>0</v>
      </c>
      <c r="BD47" s="375">
        <f ca="1">IFERROR(IF(COUNTIF(INDIRECT(義務県立),LEFT(週時程表!D47,1)),VLOOKUP(LEFT(週時程表!D47,1),INDIRECT(義務県立),2,0)*0.5,IF(AND(BC47&gt;0,週時程表!D47=""),VLOOKUP(LEFT(週時程表!C47,1),INDIRECT(義務県立),2,0)*0.5,0)),0)</f>
        <v>0</v>
      </c>
      <c r="BE47" s="379">
        <f ca="1">IFERROR(COUNTIF(INDIRECT(義務県立),LEFT(週時程表!E47,1))*VLOOKUP(LEFT(週時程表!E47,1),INDIRECT(義務県立),2,0)*0.5,0)</f>
        <v>0</v>
      </c>
      <c r="BF47" s="375">
        <f ca="1">IFERROR(IF(COUNTIF(INDIRECT(義務県立),LEFT(週時程表!F47,1)),VLOOKUP(LEFT(週時程表!F47,1),INDIRECT(義務県立),2,0)*0.5,IF(AND(BE47&gt;0,週時程表!F47=""),VLOOKUP(LEFT(週時程表!E47,1),INDIRECT(義務県立),2,0)*0.5,0)),0)</f>
        <v>0</v>
      </c>
      <c r="BG47" s="379">
        <f ca="1">IFERROR(COUNTIF(INDIRECT(義務県立),LEFT(週時程表!G47,1))*VLOOKUP(LEFT(週時程表!G47,1),INDIRECT(義務県立),2,0)*0.5,0)</f>
        <v>0</v>
      </c>
      <c r="BH47" s="375">
        <f ca="1">IFERROR(IF(COUNTIF(INDIRECT(義務県立),LEFT(週時程表!H47,1)),VLOOKUP(LEFT(週時程表!H47,1),INDIRECT(義務県立),2,0)*0.5,IF(AND(BG47&gt;0,週時程表!H47=""),VLOOKUP(LEFT(週時程表!G47,1),INDIRECT(義務県立),2,0)*0.5,0)),0)</f>
        <v>0</v>
      </c>
      <c r="BI47" s="379">
        <f ca="1">IFERROR(COUNTIF(INDIRECT(義務県立),LEFT(週時程表!I47,1))*VLOOKUP(LEFT(週時程表!I47,1),INDIRECT(義務県立),2,0)*0.5,0)</f>
        <v>0</v>
      </c>
      <c r="BJ47" s="375">
        <f ca="1">IFERROR(IF(COUNTIF(INDIRECT(義務県立),LEFT(週時程表!J47,1)),VLOOKUP(LEFT(週時程表!J47,1),INDIRECT(義務県立),2,0)*0.5,IF(AND(BI47&gt;0,週時程表!J47=""),VLOOKUP(LEFT(週時程表!I47,1),INDIRECT(義務県立),2,0)*0.5,0)),0)</f>
        <v>0</v>
      </c>
      <c r="BK47" s="379">
        <f ca="1">IFERROR(COUNTIF(INDIRECT(義務県立),LEFT(週時程表!K47,1))*VLOOKUP(LEFT(週時程表!K47,1),INDIRECT(義務県立),2,0)*0.5,0)</f>
        <v>0</v>
      </c>
      <c r="BL47" s="375">
        <f ca="1">IFERROR(IF(COUNTIF(INDIRECT(義務県立),LEFT(週時程表!L47,1)),VLOOKUP(LEFT(週時程表!L47,1),INDIRECT(義務県立),2,0)*0.5,IF(AND(BK47&gt;0,週時程表!L47=""),VLOOKUP(LEFT(週時程表!K47,1),INDIRECT(義務県立),2,0)*0.5,0)),0)</f>
        <v>0</v>
      </c>
      <c r="BM47" s="380"/>
      <c r="BN47" s="381"/>
      <c r="BO47" s="386" t="s">
        <v>25</v>
      </c>
      <c r="BP47" s="379">
        <f ca="1">IFERROR(COUNTIF(INDIRECT(義務県立),LEFT(週時程表!P47,1))*VLOOKUP(LEFT(週時程表!P47,1),INDIRECT(義務県立),2,0)*0.5,0)</f>
        <v>0</v>
      </c>
      <c r="BQ47" s="375">
        <f ca="1">IFERROR(IF(COUNTIF(INDIRECT(義務県立),LEFT(週時程表!Q47,1)),VLOOKUP(LEFT(週時程表!Q47,1),INDIRECT(義務県立),2,0)*0.5,IF(AND(BP47&gt;0,週時程表!Q47=""),VLOOKUP(LEFT(週時程表!P47,1),INDIRECT(義務県立),2,0)*0.5,0)),0)</f>
        <v>0</v>
      </c>
      <c r="BR47" s="379">
        <f ca="1">IFERROR(COUNTIF(INDIRECT(義務県立),LEFT(週時程表!R47,1))*VLOOKUP(LEFT(週時程表!R47,1),INDIRECT(義務県立),2,0)*0.5,0)</f>
        <v>0</v>
      </c>
      <c r="BS47" s="375">
        <f ca="1">IFERROR(IF(COUNTIF(INDIRECT(義務県立),LEFT(週時程表!S47,1)),VLOOKUP(LEFT(週時程表!S47,1),INDIRECT(義務県立),2,0)*0.5,IF(AND(BR47&gt;0,週時程表!S47=""),VLOOKUP(LEFT(週時程表!R47,1),INDIRECT(義務県立),2,0)*0.5,0)),0)</f>
        <v>0</v>
      </c>
      <c r="BT47" s="379">
        <f ca="1">IFERROR(COUNTIF(INDIRECT(義務県立),LEFT(週時程表!T47,1))*VLOOKUP(LEFT(週時程表!T47,1),INDIRECT(義務県立),2,0)*0.5,0)</f>
        <v>0</v>
      </c>
      <c r="BU47" s="375">
        <f ca="1">IFERROR(IF(COUNTIF(INDIRECT(義務県立),LEFT(週時程表!U47,1)),VLOOKUP(LEFT(週時程表!U47,1),INDIRECT(義務県立),2,0)*0.5,IF(AND(BT47&gt;0,週時程表!U47=""),VLOOKUP(LEFT(週時程表!T47,1),INDIRECT(義務県立),2,0)*0.5,0)),0)</f>
        <v>0</v>
      </c>
      <c r="BV47" s="379">
        <f ca="1">IFERROR(COUNTIF(INDIRECT(義務県立),LEFT(週時程表!V47,1))*VLOOKUP(LEFT(週時程表!V47,1),INDIRECT(義務県立),2,0)*0.5,0)</f>
        <v>0</v>
      </c>
      <c r="BW47" s="375">
        <f ca="1">IFERROR(IF(COUNTIF(INDIRECT(義務県立),LEFT(週時程表!W47,1)),VLOOKUP(LEFT(週時程表!W47,1),INDIRECT(義務県立),2,0)*0.5,IF(AND(BV47&gt;0,週時程表!W47=""),VLOOKUP(LEFT(週時程表!V47,1),INDIRECT(義務県立),2,0)*0.5,0)),0)</f>
        <v>0</v>
      </c>
      <c r="BX47" s="379">
        <f ca="1">IFERROR(COUNTIF(INDIRECT(義務県立),LEFT(週時程表!X47,1))*VLOOKUP(LEFT(週時程表!X47,1),INDIRECT(義務県立),2,0)*0.5,0)</f>
        <v>0</v>
      </c>
      <c r="BY47" s="375">
        <f ca="1">IFERROR(IF(COUNTIF(INDIRECT(義務県立),LEFT(週時程表!Y47,1)),VLOOKUP(LEFT(週時程表!Y47,1),INDIRECT(義務県立),2,0)*0.5,IF(AND(BX47&gt;0,週時程表!Y47=""),VLOOKUP(LEFT(週時程表!X47,1),INDIRECT(義務県立),2,0)*0.5,0)),0)</f>
        <v>0</v>
      </c>
      <c r="BZ47" s="383"/>
      <c r="CA47" s="381"/>
      <c r="CB47" s="386" t="s">
        <v>25</v>
      </c>
      <c r="CC47" s="379">
        <f ca="1">IFERROR(COUNTIF(INDIRECT(義務県立),LEFT(週時程表!AC47,1))*VLOOKUP(LEFT(週時程表!AC47,1),INDIRECT(義務県立),2,0)*0.5,0)</f>
        <v>0</v>
      </c>
      <c r="CD47" s="375">
        <f ca="1">IFERROR(IF(COUNTIF(INDIRECT(義務県立),LEFT(週時程表!AD47,1)),VLOOKUP(LEFT(週時程表!AD47,1),INDIRECT(義務県立),2,0)*0.5,IF(AND(CC47&gt;0,週時程表!AD47=""),VLOOKUP(LEFT(週時程表!AC47,1),INDIRECT(義務県立),2,0)*0.5,0)),0)</f>
        <v>0</v>
      </c>
      <c r="CE47" s="379">
        <f ca="1">IFERROR(COUNTIF(INDIRECT(義務県立),LEFT(週時程表!AE47,1))*VLOOKUP(LEFT(週時程表!AE47,1),INDIRECT(義務県立),2,0)*0.5,0)</f>
        <v>0</v>
      </c>
      <c r="CF47" s="375">
        <f ca="1">IFERROR(IF(COUNTIF(INDIRECT(義務県立),LEFT(週時程表!AF47,1)),VLOOKUP(LEFT(週時程表!AF47,1),INDIRECT(義務県立),2,0)*0.5,IF(AND(CE47&gt;0,週時程表!AF47=""),VLOOKUP(LEFT(週時程表!AE47,1),INDIRECT(義務県立),2,0)*0.5,0)),0)</f>
        <v>0</v>
      </c>
      <c r="CG47" s="379">
        <f ca="1">IFERROR(COUNTIF(INDIRECT(義務県立),LEFT(週時程表!AG47,1))*VLOOKUP(LEFT(週時程表!AG47,1),INDIRECT(義務県立),2,0)*0.5,0)</f>
        <v>0</v>
      </c>
      <c r="CH47" s="375">
        <f ca="1">IFERROR(IF(COUNTIF(INDIRECT(義務県立),LEFT(週時程表!AH47,1)),VLOOKUP(LEFT(週時程表!AH47,1),INDIRECT(義務県立),2,0)*0.5,IF(AND(CG47&gt;0,週時程表!AH47=""),VLOOKUP(LEFT(週時程表!AG47,1),INDIRECT(義務県立),2,0)*0.5,0)),0)</f>
        <v>0</v>
      </c>
      <c r="CI47" s="379">
        <f ca="1">IFERROR(COUNTIF(INDIRECT(義務県立),LEFT(週時程表!AI47,1))*VLOOKUP(LEFT(週時程表!AI47,1),INDIRECT(義務県立),2,0)*0.5,0)</f>
        <v>0</v>
      </c>
      <c r="CJ47" s="375">
        <f ca="1">IFERROR(IF(COUNTIF(INDIRECT(義務県立),LEFT(週時程表!AJ47,1)),VLOOKUP(LEFT(週時程表!AJ47,1),INDIRECT(義務県立),2,0)*0.5,IF(AND(CI47&gt;0,週時程表!AJ47=""),VLOOKUP(LEFT(週時程表!AI47,1),INDIRECT(義務県立),2,0)*0.5,0)),0)</f>
        <v>0</v>
      </c>
      <c r="CK47" s="379">
        <f ca="1">IFERROR(COUNTIF(INDIRECT(義務県立),LEFT(週時程表!AK47,1))*VLOOKUP(LEFT(週時程表!AK47,1),INDIRECT(義務県立),2,0)*0.5,0)</f>
        <v>0</v>
      </c>
      <c r="CL47" s="375">
        <f ca="1">IFERROR(IF(COUNTIF(INDIRECT(義務県立),LEFT(週時程表!AL47,1)),VLOOKUP(LEFT(週時程表!AL47,1),INDIRECT(義務県立),2,0)*0.5,IF(AND(CK47&gt;0,週時程表!AL47=""),VLOOKUP(LEFT(週時程表!AK47,1),INDIRECT(義務県立),2,0)*0.5,0)),0)</f>
        <v>0</v>
      </c>
    </row>
    <row r="48" spans="1:91" ht="22.5" customHeight="1" thickBot="1">
      <c r="B48" s="359" t="s">
        <v>26</v>
      </c>
      <c r="C48" s="360">
        <f>IF(AND(COUNTIF(時数除外2,LEFT(週時程表!C48,1))=0,週時程表!D48=""),0,(COUNTIF(時数除外2,LEFT(週時程表!C48,1))+COUNTIF(時数除外2,LEFT(週時程表!D48,1)))*0.5)</f>
        <v>1</v>
      </c>
      <c r="D48" s="350"/>
      <c r="E48" s="360">
        <f>IF(AND(COUNTIF(時数除外2,LEFT(週時程表!E48,1))=0,週時程表!F48=""),0,(COUNTIF(時数除外2,LEFT(週時程表!E48,1))+COUNTIF(時数除外2,LEFT(週時程表!F48,1)))*0.5)</f>
        <v>1</v>
      </c>
      <c r="F48" s="350"/>
      <c r="G48" s="360">
        <f>IF(AND(COUNTIF(時数除外2,LEFT(週時程表!G48,1))=0,週時程表!H48=""),0,(COUNTIF(時数除外2,LEFT(週時程表!G48,1))+COUNTIF(時数除外2,LEFT(週時程表!H48,1)))*0.5)</f>
        <v>1</v>
      </c>
      <c r="H48" s="350"/>
      <c r="I48" s="360">
        <f>IF(AND(COUNTIF(時数除外2,LEFT(週時程表!I48,1))=0,週時程表!J48=""),0,(COUNTIF(時数除外2,LEFT(週時程表!I48,1))+COUNTIF(時数除外2,LEFT(週時程表!J48,1)))*0.5)</f>
        <v>1</v>
      </c>
      <c r="J48" s="350"/>
      <c r="K48" s="360">
        <f>IF(AND(COUNTIF(時数除外2,LEFT(週時程表!K48,1))=0,週時程表!L48=""),0,(COUNTIF(時数除外2,LEFT(週時程表!K48,1))+COUNTIF(時数除外2,LEFT(週時程表!L48,1)))*0.5)</f>
        <v>1</v>
      </c>
      <c r="L48" s="350"/>
      <c r="M48" s="362"/>
      <c r="N48" s="363"/>
      <c r="O48" s="359" t="s">
        <v>26</v>
      </c>
      <c r="P48" s="360">
        <f>IF(AND(COUNTIF(時数除外2,LEFT(週時程表!P48,1))=0,週時程表!Q48=""),0,(COUNTIF(時数除外2,LEFT(週時程表!P48,1))+COUNTIF(時数除外2,LEFT(週時程表!Q48,1)))*0.5)</f>
        <v>1</v>
      </c>
      <c r="Q48" s="350"/>
      <c r="R48" s="360">
        <f>IF(AND(COUNTIF(時数除外2,LEFT(週時程表!R48,1))=0,週時程表!S48=""),0,(COUNTIF(時数除外2,LEFT(週時程表!R48,1))+COUNTIF(時数除外2,LEFT(週時程表!S48,1)))*0.5)</f>
        <v>1</v>
      </c>
      <c r="S48" s="350"/>
      <c r="T48" s="360">
        <f>IF(AND(COUNTIF(時数除外2,LEFT(週時程表!T48,1))=0,週時程表!U48=""),0,(COUNTIF(時数除外2,LEFT(週時程表!T48,1))+COUNTIF(時数除外2,LEFT(週時程表!U48,1)))*0.5)</f>
        <v>1</v>
      </c>
      <c r="U48" s="350"/>
      <c r="V48" s="360">
        <f>IF(AND(COUNTIF(時数除外2,LEFT(週時程表!V48,1))=0,週時程表!W48=""),0,(COUNTIF(時数除外2,LEFT(週時程表!V48,1))+COUNTIF(時数除外2,LEFT(週時程表!W48,1)))*0.5)</f>
        <v>1</v>
      </c>
      <c r="W48" s="350"/>
      <c r="X48" s="360">
        <f>IF(AND(COUNTIF(時数除外2,LEFT(週時程表!X48,1))=0,週時程表!Y48=""),0,(COUNTIF(時数除外2,LEFT(週時程表!X48,1))+COUNTIF(時数除外2,LEFT(週時程表!Y48,1)))*0.5)</f>
        <v>1</v>
      </c>
      <c r="Y48" s="350"/>
      <c r="Z48" s="362"/>
      <c r="AA48" s="363"/>
      <c r="AB48" s="359" t="s">
        <v>26</v>
      </c>
      <c r="AC48" s="360">
        <f>IF(AND(COUNTIF(時数除外2,LEFT(週時程表!AC48,1))=0,週時程表!AD48=""),0,(COUNTIF(時数除外2,LEFT(週時程表!AC48,1))+COUNTIF(時数除外2,LEFT(週時程表!AD48,1)))*0.5)</f>
        <v>1</v>
      </c>
      <c r="AD48" s="350"/>
      <c r="AE48" s="360">
        <f>IF(AND(COUNTIF(時数除外2,LEFT(週時程表!AE48,1))=0,週時程表!AF48=""),0,(COUNTIF(時数除外2,LEFT(週時程表!AE48,1))+COUNTIF(時数除外2,LEFT(週時程表!AF48,1)))*0.5)</f>
        <v>1</v>
      </c>
      <c r="AF48" s="350"/>
      <c r="AG48" s="360">
        <f>IF(AND(COUNTIF(時数除外2,LEFT(週時程表!AG48,1))=0,週時程表!AH48=""),0,(COUNTIF(時数除外2,LEFT(週時程表!AG48,1))+COUNTIF(時数除外2,LEFT(週時程表!AH48,1)))*0.5)</f>
        <v>1</v>
      </c>
      <c r="AH48" s="350"/>
      <c r="AI48" s="360">
        <f>IF(AND(COUNTIF(時数除外2,LEFT(週時程表!AI48,1))=0,週時程表!AJ48=""),0,(COUNTIF(時数除外2,LEFT(週時程表!AI48,1))+COUNTIF(時数除外2,LEFT(週時程表!AJ48,1)))*0.5)</f>
        <v>1</v>
      </c>
      <c r="AJ48" s="350"/>
      <c r="AK48" s="360">
        <f>IF(AND(COUNTIF(時数除外2,LEFT(週時程表!AK48,1))=0,週時程表!AL48=""),0,(COUNTIF(時数除外2,LEFT(週時程表!AK48,1))+COUNTIF(時数除外2,LEFT(週時程表!AL48,1)))*0.5)</f>
        <v>1</v>
      </c>
      <c r="AL48" s="350"/>
      <c r="AM48" s="362"/>
      <c r="AN48" s="363"/>
      <c r="AO48" s="372"/>
      <c r="AP48" s="233"/>
      <c r="AQ48" s="373"/>
      <c r="AR48" s="233"/>
      <c r="AS48" s="373"/>
      <c r="AT48" s="233"/>
      <c r="AU48" s="373"/>
      <c r="AV48" s="233"/>
      <c r="AW48" s="373"/>
      <c r="AX48" s="233"/>
      <c r="AY48" s="373"/>
      <c r="BB48" s="359" t="s">
        <v>26</v>
      </c>
      <c r="BC48" s="387">
        <f ca="1">IFERROR(COUNTIF(INDIRECT(義務県立),LEFT(週時程表!C48,1))*VLOOKUP(LEFT(週時程表!C48,1),INDIRECT(義務県立),2,0)*0.5,0)</f>
        <v>0</v>
      </c>
      <c r="BD48" s="375">
        <f ca="1">IFERROR(IF(COUNTIF(INDIRECT(義務県立),LEFT(週時程表!D48,1)),VLOOKUP(LEFT(週時程表!D48,1),INDIRECT(義務県立),2,0)*0.5,IF(AND(BC48&gt;0,週時程表!D48=""),VLOOKUP(LEFT(週時程表!C48,1),INDIRECT(義務県立),2,0)*0.5,0)),0)</f>
        <v>0</v>
      </c>
      <c r="BE48" s="387">
        <f ca="1">IFERROR(COUNTIF(INDIRECT(義務県立),LEFT(週時程表!E48,1))*VLOOKUP(LEFT(週時程表!E48,1),INDIRECT(義務県立),2,0)*0.5,0)</f>
        <v>0</v>
      </c>
      <c r="BF48" s="375">
        <f ca="1">IFERROR(IF(COUNTIF(INDIRECT(義務県立),LEFT(週時程表!F48,1)),VLOOKUP(LEFT(週時程表!F48,1),INDIRECT(義務県立),2,0)*0.5,IF(AND(BE48&gt;0,週時程表!F48=""),VLOOKUP(LEFT(週時程表!E48,1),INDIRECT(義務県立),2,0)*0.5,0)),0)</f>
        <v>0</v>
      </c>
      <c r="BG48" s="387">
        <f ca="1">IFERROR(COUNTIF(INDIRECT(義務県立),LEFT(週時程表!G48,1))*VLOOKUP(LEFT(週時程表!G48,1),INDIRECT(義務県立),2,0)*0.5,0)</f>
        <v>0</v>
      </c>
      <c r="BH48" s="375">
        <f ca="1">IFERROR(IF(COUNTIF(INDIRECT(義務県立),LEFT(週時程表!H48,1)),VLOOKUP(LEFT(週時程表!H48,1),INDIRECT(義務県立),2,0)*0.5,IF(AND(BG48&gt;0,週時程表!H48=""),VLOOKUP(LEFT(週時程表!G48,1),INDIRECT(義務県立),2,0)*0.5,0)),0)</f>
        <v>0</v>
      </c>
      <c r="BI48" s="387">
        <f ca="1">IFERROR(COUNTIF(INDIRECT(義務県立),LEFT(週時程表!I48,1))*VLOOKUP(LEFT(週時程表!I48,1),INDIRECT(義務県立),2,0)*0.5,0)</f>
        <v>0</v>
      </c>
      <c r="BJ48" s="375">
        <f ca="1">IFERROR(IF(COUNTIF(INDIRECT(義務県立),LEFT(週時程表!J48,1)),VLOOKUP(LEFT(週時程表!J48,1),INDIRECT(義務県立),2,0)*0.5,IF(AND(BI48&gt;0,週時程表!J48=""),VLOOKUP(LEFT(週時程表!I48,1),INDIRECT(義務県立),2,0)*0.5,0)),0)</f>
        <v>0</v>
      </c>
      <c r="BK48" s="387">
        <f ca="1">IFERROR(COUNTIF(INDIRECT(義務県立),LEFT(週時程表!K48,1))*VLOOKUP(LEFT(週時程表!K48,1),INDIRECT(義務県立),2,0)*0.5,0)</f>
        <v>0</v>
      </c>
      <c r="BL48" s="375">
        <f ca="1">IFERROR(IF(COUNTIF(INDIRECT(義務県立),LEFT(週時程表!L48,1)),VLOOKUP(LEFT(週時程表!L48,1),INDIRECT(義務県立),2,0)*0.5,IF(AND(BK48&gt;0,週時程表!L48=""),VLOOKUP(LEFT(週時程表!K48,1),INDIRECT(義務県立),2,0)*0.5,0)),0)</f>
        <v>0</v>
      </c>
      <c r="BM48" s="380"/>
      <c r="BN48" s="381"/>
      <c r="BO48" s="388" t="s">
        <v>26</v>
      </c>
      <c r="BP48" s="387">
        <f ca="1">IFERROR(COUNTIF(INDIRECT(義務県立),LEFT(週時程表!P48,1))*VLOOKUP(LEFT(週時程表!P48,1),INDIRECT(義務県立),2,0)*0.5,0)</f>
        <v>0</v>
      </c>
      <c r="BQ48" s="375">
        <f ca="1">IFERROR(IF(COUNTIF(INDIRECT(義務県立),LEFT(週時程表!Q48,1)),VLOOKUP(LEFT(週時程表!Q48,1),INDIRECT(義務県立),2,0)*0.5,IF(AND(BP48&gt;0,週時程表!Q48=""),VLOOKUP(LEFT(週時程表!P48,1),INDIRECT(義務県立),2,0)*0.5,0)),0)</f>
        <v>0</v>
      </c>
      <c r="BR48" s="387">
        <f ca="1">IFERROR(COUNTIF(INDIRECT(義務県立),LEFT(週時程表!R48,1))*VLOOKUP(LEFT(週時程表!R48,1),INDIRECT(義務県立),2,0)*0.5,0)</f>
        <v>0</v>
      </c>
      <c r="BS48" s="375">
        <f ca="1">IFERROR(IF(COUNTIF(INDIRECT(義務県立),LEFT(週時程表!S48,1)),VLOOKUP(LEFT(週時程表!S48,1),INDIRECT(義務県立),2,0)*0.5,IF(AND(BR48&gt;0,週時程表!S48=""),VLOOKUP(LEFT(週時程表!R48,1),INDIRECT(義務県立),2,0)*0.5,0)),0)</f>
        <v>0</v>
      </c>
      <c r="BT48" s="387">
        <f ca="1">IFERROR(COUNTIF(INDIRECT(義務県立),LEFT(週時程表!T48,1))*VLOOKUP(LEFT(週時程表!T48,1),INDIRECT(義務県立),2,0)*0.5,0)</f>
        <v>0</v>
      </c>
      <c r="BU48" s="375">
        <f ca="1">IFERROR(IF(COUNTIF(INDIRECT(義務県立),LEFT(週時程表!U48,1)),VLOOKUP(LEFT(週時程表!U48,1),INDIRECT(義務県立),2,0)*0.5,IF(AND(BT48&gt;0,週時程表!U48=""),VLOOKUP(LEFT(週時程表!T48,1),INDIRECT(義務県立),2,0)*0.5,0)),0)</f>
        <v>0</v>
      </c>
      <c r="BV48" s="387">
        <f ca="1">IFERROR(COUNTIF(INDIRECT(義務県立),LEFT(週時程表!V48,1))*VLOOKUP(LEFT(週時程表!V48,1),INDIRECT(義務県立),2,0)*0.5,0)</f>
        <v>0</v>
      </c>
      <c r="BW48" s="375">
        <f ca="1">IFERROR(IF(COUNTIF(INDIRECT(義務県立),LEFT(週時程表!W48,1)),VLOOKUP(LEFT(週時程表!W48,1),INDIRECT(義務県立),2,0)*0.5,IF(AND(BV48&gt;0,週時程表!W48=""),VLOOKUP(LEFT(週時程表!V48,1),INDIRECT(義務県立),2,0)*0.5,0)),0)</f>
        <v>0</v>
      </c>
      <c r="BX48" s="387">
        <f ca="1">IFERROR(COUNTIF(INDIRECT(義務県立),LEFT(週時程表!X48,1))*VLOOKUP(LEFT(週時程表!X48,1),INDIRECT(義務県立),2,0)*0.5,0)</f>
        <v>0</v>
      </c>
      <c r="BY48" s="375">
        <f ca="1">IFERROR(IF(COUNTIF(INDIRECT(義務県立),LEFT(週時程表!Y48,1)),VLOOKUP(LEFT(週時程表!Y48,1),INDIRECT(義務県立),2,0)*0.5,IF(AND(BX48&gt;0,週時程表!Y48=""),VLOOKUP(LEFT(週時程表!X48,1),INDIRECT(義務県立),2,0)*0.5,0)),0)</f>
        <v>0</v>
      </c>
      <c r="BZ48" s="383"/>
      <c r="CA48" s="381"/>
      <c r="CB48" s="388" t="s">
        <v>26</v>
      </c>
      <c r="CC48" s="387">
        <f ca="1">IFERROR(COUNTIF(INDIRECT(義務県立),LEFT(週時程表!AC48,1))*VLOOKUP(LEFT(週時程表!AC48,1),INDIRECT(義務県立),2,0)*0.5,0)</f>
        <v>0</v>
      </c>
      <c r="CD48" s="375">
        <f ca="1">IFERROR(IF(COUNTIF(INDIRECT(義務県立),LEFT(週時程表!AD48,1)),VLOOKUP(LEFT(週時程表!AD48,1),INDIRECT(義務県立),2,0)*0.5,IF(AND(CC48&gt;0,週時程表!AD48=""),VLOOKUP(LEFT(週時程表!AC48,1),INDIRECT(義務県立),2,0)*0.5,0)),0)</f>
        <v>0</v>
      </c>
      <c r="CE48" s="387">
        <f ca="1">IFERROR(COUNTIF(INDIRECT(義務県立),LEFT(週時程表!AE48,1))*VLOOKUP(LEFT(週時程表!AE48,1),INDIRECT(義務県立),2,0)*0.5,0)</f>
        <v>0</v>
      </c>
      <c r="CF48" s="375">
        <f ca="1">IFERROR(IF(COUNTIF(INDIRECT(義務県立),LEFT(週時程表!AF48,1)),VLOOKUP(LEFT(週時程表!AF48,1),INDIRECT(義務県立),2,0)*0.5,IF(AND(CE48&gt;0,週時程表!AF48=""),VLOOKUP(LEFT(週時程表!AE48,1),INDIRECT(義務県立),2,0)*0.5,0)),0)</f>
        <v>0</v>
      </c>
      <c r="CG48" s="387">
        <f ca="1">IFERROR(COUNTIF(INDIRECT(義務県立),LEFT(週時程表!AG48,1))*VLOOKUP(LEFT(週時程表!AG48,1),INDIRECT(義務県立),2,0)*0.5,0)</f>
        <v>0</v>
      </c>
      <c r="CH48" s="375">
        <f ca="1">IFERROR(IF(COUNTIF(INDIRECT(義務県立),LEFT(週時程表!AH48,1)),VLOOKUP(LEFT(週時程表!AH48,1),INDIRECT(義務県立),2,0)*0.5,IF(AND(CG48&gt;0,週時程表!AH48=""),VLOOKUP(LEFT(週時程表!AG48,1),INDIRECT(義務県立),2,0)*0.5,0)),0)</f>
        <v>0</v>
      </c>
      <c r="CI48" s="387">
        <f ca="1">IFERROR(COUNTIF(INDIRECT(義務県立),LEFT(週時程表!AI48,1))*VLOOKUP(LEFT(週時程表!AI48,1),INDIRECT(義務県立),2,0)*0.5,0)</f>
        <v>0</v>
      </c>
      <c r="CJ48" s="375">
        <f ca="1">IFERROR(IF(COUNTIF(INDIRECT(義務県立),LEFT(週時程表!AJ48,1)),VLOOKUP(LEFT(週時程表!AJ48,1),INDIRECT(義務県立),2,0)*0.5,IF(AND(CI48&gt;0,週時程表!AJ48=""),VLOOKUP(LEFT(週時程表!AI48,1),INDIRECT(義務県立),2,0)*0.5,0)),0)</f>
        <v>0</v>
      </c>
      <c r="CK48" s="387">
        <f ca="1">IFERROR(COUNTIF(INDIRECT(義務県立),LEFT(週時程表!AK48,1))*VLOOKUP(LEFT(週時程表!AK48,1),INDIRECT(義務県立),2,0)*0.5,0)</f>
        <v>0</v>
      </c>
      <c r="CL48" s="375">
        <f ca="1">IFERROR(IF(COUNTIF(INDIRECT(義務県立),LEFT(週時程表!AL48,1)),VLOOKUP(LEFT(週時程表!AL48,1),INDIRECT(義務県立),2,0)*0.5,IF(AND(CK48&gt;0,週時程表!AL48=""),VLOOKUP(LEFT(週時程表!AK48,1),INDIRECT(義務県立),2,0)*0.5,0)),0)</f>
        <v>0</v>
      </c>
    </row>
    <row r="49" spans="2:91" s="146" customFormat="1" ht="22.5" customHeight="1" thickBot="1">
      <c r="B49" s="364"/>
      <c r="C49" s="587">
        <f>SUM(C41:D48)</f>
        <v>8</v>
      </c>
      <c r="D49" s="588"/>
      <c r="E49" s="587">
        <f t="shared" ref="E49" si="8">SUM(E41:F48)</f>
        <v>8</v>
      </c>
      <c r="F49" s="588"/>
      <c r="G49" s="587">
        <f t="shared" ref="G49" si="9">SUM(G41:H48)</f>
        <v>8</v>
      </c>
      <c r="H49" s="588"/>
      <c r="I49" s="587">
        <f t="shared" ref="I49" si="10">SUM(I41:J48)</f>
        <v>8</v>
      </c>
      <c r="J49" s="588"/>
      <c r="K49" s="587">
        <f t="shared" ref="K49" si="11">SUM(K41:L48)</f>
        <v>8</v>
      </c>
      <c r="L49" s="588"/>
      <c r="M49" s="362"/>
      <c r="N49" s="363"/>
      <c r="O49" s="364"/>
      <c r="P49" s="587">
        <f>SUM(P41:Q48)</f>
        <v>8</v>
      </c>
      <c r="Q49" s="588"/>
      <c r="R49" s="587">
        <f t="shared" ref="R49" si="12">SUM(R41:S48)</f>
        <v>8</v>
      </c>
      <c r="S49" s="588"/>
      <c r="T49" s="587">
        <f t="shared" ref="T49" si="13">SUM(T41:U48)</f>
        <v>8</v>
      </c>
      <c r="U49" s="588"/>
      <c r="V49" s="587">
        <f t="shared" ref="V49" si="14">SUM(V41:W48)</f>
        <v>8</v>
      </c>
      <c r="W49" s="588"/>
      <c r="X49" s="587">
        <f t="shared" ref="X49" si="15">SUM(X41:Y48)</f>
        <v>8</v>
      </c>
      <c r="Y49" s="588"/>
      <c r="Z49" s="362"/>
      <c r="AA49" s="363"/>
      <c r="AB49" s="364"/>
      <c r="AC49" s="587">
        <f>SUM(AC41:AD48)</f>
        <v>8</v>
      </c>
      <c r="AD49" s="588"/>
      <c r="AE49" s="587">
        <f t="shared" ref="AE49" si="16">SUM(AE41:AF48)</f>
        <v>8</v>
      </c>
      <c r="AF49" s="588"/>
      <c r="AG49" s="587">
        <f t="shared" ref="AG49" si="17">SUM(AG41:AH48)</f>
        <v>8</v>
      </c>
      <c r="AH49" s="588"/>
      <c r="AI49" s="587">
        <f t="shared" ref="AI49" si="18">SUM(AI41:AJ48)</f>
        <v>8</v>
      </c>
      <c r="AJ49" s="588"/>
      <c r="AK49" s="587">
        <f t="shared" ref="AK49" si="19">SUM(AK41:AL48)</f>
        <v>8</v>
      </c>
      <c r="AL49" s="588"/>
      <c r="AM49" s="362"/>
      <c r="AN49" s="363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234"/>
      <c r="BB49" s="410" t="s">
        <v>221</v>
      </c>
      <c r="BC49" s="582">
        <f ca="1">SUM(BC41:BD48)</f>
        <v>0</v>
      </c>
      <c r="BD49" s="583"/>
      <c r="BE49" s="582">
        <f ca="1">SUM(BE41:BF48)</f>
        <v>0</v>
      </c>
      <c r="BF49" s="583"/>
      <c r="BG49" s="582">
        <f ca="1">SUM(BG41:BH48)</f>
        <v>0</v>
      </c>
      <c r="BH49" s="583"/>
      <c r="BI49" s="582">
        <f ca="1">SUM(BI41:BJ48)</f>
        <v>0</v>
      </c>
      <c r="BJ49" s="583"/>
      <c r="BK49" s="582">
        <f ca="1">SUM(BK41:BL48)</f>
        <v>0</v>
      </c>
      <c r="BL49" s="583"/>
      <c r="BM49" s="408">
        <f ca="1">SUM(BC49:BL49)*2</f>
        <v>0</v>
      </c>
      <c r="BN49" s="381"/>
      <c r="BO49" s="410" t="s">
        <v>221</v>
      </c>
      <c r="BP49" s="582">
        <f ca="1">SUM(BP41:BQ48)</f>
        <v>0</v>
      </c>
      <c r="BQ49" s="583"/>
      <c r="BR49" s="582">
        <f ca="1">SUM(BR41:BS48)</f>
        <v>0</v>
      </c>
      <c r="BS49" s="583"/>
      <c r="BT49" s="582">
        <f ca="1">SUM(BT41:BU48)</f>
        <v>0</v>
      </c>
      <c r="BU49" s="583"/>
      <c r="BV49" s="582">
        <f ca="1">SUM(BV41:BW48)</f>
        <v>0</v>
      </c>
      <c r="BW49" s="583"/>
      <c r="BX49" s="582">
        <f ca="1">SUM(BX41:BY48)</f>
        <v>0</v>
      </c>
      <c r="BY49" s="583"/>
      <c r="BZ49" s="408">
        <f ca="1">SUM(BP49:BY49)*2</f>
        <v>0</v>
      </c>
      <c r="CA49" s="381"/>
      <c r="CB49" s="410" t="s">
        <v>221</v>
      </c>
      <c r="CC49" s="582">
        <f ca="1">SUM(CC41:CD48)</f>
        <v>0</v>
      </c>
      <c r="CD49" s="583"/>
      <c r="CE49" s="582">
        <f ca="1">SUM(CE41:CF48)</f>
        <v>0</v>
      </c>
      <c r="CF49" s="583"/>
      <c r="CG49" s="582">
        <f ca="1">SUM(CG41:CH48)</f>
        <v>0</v>
      </c>
      <c r="CH49" s="583"/>
      <c r="CI49" s="582">
        <f ca="1">SUM(CI41:CJ48)</f>
        <v>0</v>
      </c>
      <c r="CJ49" s="583"/>
      <c r="CK49" s="582">
        <f ca="1">SUM(CK41:CL48)</f>
        <v>0</v>
      </c>
      <c r="CL49" s="583"/>
      <c r="CM49" s="408">
        <f ca="1">SUM(CC49:CL49)*2</f>
        <v>0</v>
      </c>
    </row>
    <row r="50" spans="2:91" s="146" customFormat="1" ht="22.5" customHeight="1" thickBot="1">
      <c r="B50" s="146">
        <f>SUM(C50:K50)</f>
        <v>0</v>
      </c>
      <c r="C50" s="146">
        <f>COUNTBLANK(週時程表!C41:C48)</f>
        <v>0</v>
      </c>
      <c r="E50" s="146">
        <f>COUNTBLANK(週時程表!E41:E48)</f>
        <v>0</v>
      </c>
      <c r="G50" s="146">
        <f>COUNTBLANK(週時程表!G41:G48)</f>
        <v>0</v>
      </c>
      <c r="I50" s="146">
        <f>COUNTBLANK(週時程表!I41:I48)</f>
        <v>0</v>
      </c>
      <c r="K50" s="146">
        <f>COUNTBLANK(週時程表!K41:K48)</f>
        <v>0</v>
      </c>
      <c r="M50" s="362"/>
      <c r="N50" s="363"/>
      <c r="O50" s="146">
        <f>SUM(P50:X50)</f>
        <v>0</v>
      </c>
      <c r="P50" s="146">
        <f>COUNTBLANK(週時程表!P41:P48)</f>
        <v>0</v>
      </c>
      <c r="R50" s="146">
        <f>COUNTBLANK(週時程表!R41:R48)</f>
        <v>0</v>
      </c>
      <c r="T50" s="146">
        <f>COUNTBLANK(週時程表!T41:T48)</f>
        <v>0</v>
      </c>
      <c r="V50" s="146">
        <f>COUNTBLANK(週時程表!V41:V48)</f>
        <v>0</v>
      </c>
      <c r="X50" s="146">
        <f>COUNTBLANK(週時程表!X41:X48)</f>
        <v>0</v>
      </c>
      <c r="Z50" s="362"/>
      <c r="AA50" s="363"/>
      <c r="AB50" s="146">
        <f>SUM(AC50:AK50)</f>
        <v>0</v>
      </c>
      <c r="AC50" s="146">
        <f>COUNTBLANK(週時程表!AC41:AC48)</f>
        <v>0</v>
      </c>
      <c r="AE50" s="146">
        <f>COUNTBLANK(週時程表!AE41:AE48)</f>
        <v>0</v>
      </c>
      <c r="AG50" s="146">
        <f>COUNTBLANK(週時程表!AG41:AG48)</f>
        <v>0</v>
      </c>
      <c r="AI50" s="146">
        <f>COUNTBLANK(週時程表!AI41:AI48)</f>
        <v>0</v>
      </c>
      <c r="AK50" s="146">
        <f>COUNTBLANK(週時程表!AK41:AK48)</f>
        <v>0</v>
      </c>
      <c r="AM50" s="362"/>
      <c r="AN50" s="363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71"/>
      <c r="AZ50" s="234"/>
      <c r="BB50" s="411" t="s">
        <v>222</v>
      </c>
      <c r="BC50" s="594">
        <f>C49-(COUNTIF(週時程表!C41:D48,"・")+COUNTIFS(週時程表!C41:C48,"・",週時程表!D41:D48,""))*0.5</f>
        <v>0</v>
      </c>
      <c r="BD50" s="594"/>
      <c r="BE50" s="594">
        <f>E49-(COUNTIF(週時程表!E41:F48,"・")+COUNTIFS(週時程表!E41:E48,"・",週時程表!F41:F48,""))*0.5</f>
        <v>0</v>
      </c>
      <c r="BF50" s="594"/>
      <c r="BG50" s="594">
        <f>G49-(COUNTIF(週時程表!G41:H48,"・")+COUNTIFS(週時程表!G41:G48,"・",週時程表!H41:H48,""))*0.5</f>
        <v>0</v>
      </c>
      <c r="BH50" s="594"/>
      <c r="BI50" s="594">
        <f>I49-(COUNTIF(週時程表!I41:J48,"・")+COUNTIFS(週時程表!I41:I48,"・",週時程表!J41:J48,""))*0.5</f>
        <v>0</v>
      </c>
      <c r="BJ50" s="594"/>
      <c r="BK50" s="594">
        <f>K49-(COUNTIF(週時程表!K41:L48,"・")+COUNTIFS(週時程表!K41:K48,"・",週時程表!L41:L48,""))*0.5</f>
        <v>0</v>
      </c>
      <c r="BL50" s="594"/>
      <c r="BM50" s="409">
        <f>SUM(BC50:BK50)</f>
        <v>0</v>
      </c>
      <c r="BN50" s="389"/>
      <c r="BO50" s="411" t="s">
        <v>222</v>
      </c>
      <c r="BP50" s="594">
        <f>P49-(COUNTIF(週時程表!P41:Q48,"・")+COUNTIFS(週時程表!P41:P48,"・",週時程表!Q41:Q48,""))*0.5</f>
        <v>0</v>
      </c>
      <c r="BQ50" s="594"/>
      <c r="BR50" s="594">
        <f>R49-(COUNTIF(週時程表!R41:S48,"・")+COUNTIFS(週時程表!R41:R48,"・",週時程表!S41:S48,""))*0.5</f>
        <v>0</v>
      </c>
      <c r="BS50" s="594"/>
      <c r="BT50" s="594">
        <f>T49-(COUNTIF(週時程表!T41:U48,"・")+COUNTIFS(週時程表!T41:T48,"・",週時程表!U41:U48,""))*0.5</f>
        <v>0</v>
      </c>
      <c r="BU50" s="594"/>
      <c r="BV50" s="594">
        <f>V49-(COUNTIF(週時程表!V41:W48,"・")+COUNTIFS(週時程表!V41:V48,"・",週時程表!W41:W48,""))*0.5</f>
        <v>0</v>
      </c>
      <c r="BW50" s="594"/>
      <c r="BX50" s="594">
        <f>X49-(COUNTIF(週時程表!X41:Y48,"・")+COUNTIFS(週時程表!X41:X48,"・",週時程表!Y41:Y48,""))*0.5</f>
        <v>0</v>
      </c>
      <c r="BY50" s="594"/>
      <c r="BZ50" s="409">
        <f>SUM(BP50:BX50)</f>
        <v>0</v>
      </c>
      <c r="CA50" s="389"/>
      <c r="CB50" s="411" t="s">
        <v>222</v>
      </c>
      <c r="CC50" s="594">
        <f>AC49-(COUNTIF(週時程表!AC41:AD48,"・")+COUNTIFS(週時程表!AC41:AC48,"・",週時程表!AD41:AD48,""))*0.5</f>
        <v>0</v>
      </c>
      <c r="CD50" s="594"/>
      <c r="CE50" s="594">
        <f>AE49-(COUNTIF(週時程表!AE41:AF48,"・")+COUNTIFS(週時程表!AE41:AE48,"・",週時程表!AF41:AF48,""))*0.5</f>
        <v>0</v>
      </c>
      <c r="CF50" s="594"/>
      <c r="CG50" s="594">
        <f>AG49-(COUNTIF(週時程表!AG41:AH48,"・")+COUNTIFS(週時程表!AG41:AG48,"・",週時程表!AH41:AH48,""))*0.5</f>
        <v>0</v>
      </c>
      <c r="CH50" s="594"/>
      <c r="CI50" s="594">
        <f>AI49-(COUNTIF(週時程表!AI41:AJ48,"・")+COUNTIFS(週時程表!AI41:AI48,"・",週時程表!AJ41:AJ48,""))*0.5</f>
        <v>0</v>
      </c>
      <c r="CJ50" s="594"/>
      <c r="CK50" s="594">
        <f>AK49-(COUNTIF(週時程表!AK41:AL48,"・")+COUNTIFS(週時程表!AK41:AK48,"・",週時程表!AL41:AL48,""))*0.5</f>
        <v>0</v>
      </c>
      <c r="CL50" s="594"/>
      <c r="CM50" s="409">
        <f>SUM(CC50:CK50)</f>
        <v>0</v>
      </c>
    </row>
    <row r="51" spans="2:91" ht="45.75" customHeight="1"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</row>
  </sheetData>
  <sheetProtection formatCells="0" formatColumns="0" formatRows="0"/>
  <mergeCells count="191">
    <mergeCell ref="CG34:CH34"/>
    <mergeCell ref="CI34:CJ34"/>
    <mergeCell ref="CK34:CL34"/>
    <mergeCell ref="BC50:BD50"/>
    <mergeCell ref="BE50:BF50"/>
    <mergeCell ref="BG50:BH50"/>
    <mergeCell ref="BI50:BJ50"/>
    <mergeCell ref="BK50:BL50"/>
    <mergeCell ref="BP50:BQ50"/>
    <mergeCell ref="BR50:BS50"/>
    <mergeCell ref="BT50:BU50"/>
    <mergeCell ref="BV50:BW50"/>
    <mergeCell ref="BX50:BY50"/>
    <mergeCell ref="CC50:CD50"/>
    <mergeCell ref="CE50:CF50"/>
    <mergeCell ref="CG50:CH50"/>
    <mergeCell ref="CI50:CJ50"/>
    <mergeCell ref="CK50:CL50"/>
    <mergeCell ref="BC34:BD34"/>
    <mergeCell ref="BE34:BF34"/>
    <mergeCell ref="BG34:BH34"/>
    <mergeCell ref="BI34:BJ34"/>
    <mergeCell ref="BK34:BL34"/>
    <mergeCell ref="BP34:BQ34"/>
    <mergeCell ref="BR34:BS34"/>
    <mergeCell ref="BT34:BU34"/>
    <mergeCell ref="BV34:BW34"/>
    <mergeCell ref="BX24:BY24"/>
    <mergeCell ref="CC24:CD24"/>
    <mergeCell ref="CE24:CF24"/>
    <mergeCell ref="BX34:BY34"/>
    <mergeCell ref="CC34:CD34"/>
    <mergeCell ref="CE34:CF34"/>
    <mergeCell ref="CG24:CH24"/>
    <mergeCell ref="CI24:CJ24"/>
    <mergeCell ref="CK24:CL24"/>
    <mergeCell ref="CC33:CD33"/>
    <mergeCell ref="CE33:CF33"/>
    <mergeCell ref="CG33:CH33"/>
    <mergeCell ref="CI33:CJ33"/>
    <mergeCell ref="CK33:CL33"/>
    <mergeCell ref="BX33:BY33"/>
    <mergeCell ref="AI33:AJ33"/>
    <mergeCell ref="AK33:AL33"/>
    <mergeCell ref="AX24:AY24"/>
    <mergeCell ref="AI24:AJ24"/>
    <mergeCell ref="AK24:AL24"/>
    <mergeCell ref="AP24:AQ24"/>
    <mergeCell ref="BR24:BS24"/>
    <mergeCell ref="BT24:BU24"/>
    <mergeCell ref="BV24:BW24"/>
    <mergeCell ref="BC33:BD33"/>
    <mergeCell ref="BE33:BF33"/>
    <mergeCell ref="BG33:BH33"/>
    <mergeCell ref="BI33:BJ33"/>
    <mergeCell ref="BK33:BL33"/>
    <mergeCell ref="BP33:BQ33"/>
    <mergeCell ref="BR33:BS33"/>
    <mergeCell ref="BT33:BU33"/>
    <mergeCell ref="BV33:BW33"/>
    <mergeCell ref="BP24:BQ24"/>
    <mergeCell ref="BC24:BD24"/>
    <mergeCell ref="BE24:BF24"/>
    <mergeCell ref="BG24:BH24"/>
    <mergeCell ref="BI24:BJ24"/>
    <mergeCell ref="BK24:BL24"/>
    <mergeCell ref="AV24:AW24"/>
    <mergeCell ref="T20:U20"/>
    <mergeCell ref="V20:W20"/>
    <mergeCell ref="X20:Y20"/>
    <mergeCell ref="AC20:AD20"/>
    <mergeCell ref="C8:E8"/>
    <mergeCell ref="C11:D11"/>
    <mergeCell ref="E11:F11"/>
    <mergeCell ref="G11:H11"/>
    <mergeCell ref="I11:J11"/>
    <mergeCell ref="K11:L11"/>
    <mergeCell ref="C20:D20"/>
    <mergeCell ref="E20:F20"/>
    <mergeCell ref="G20:H20"/>
    <mergeCell ref="I20:J20"/>
    <mergeCell ref="K20:L20"/>
    <mergeCell ref="E24:F24"/>
    <mergeCell ref="G24:H24"/>
    <mergeCell ref="I24:J24"/>
    <mergeCell ref="K24:L24"/>
    <mergeCell ref="P20:Q20"/>
    <mergeCell ref="P11:Q11"/>
    <mergeCell ref="R11:S11"/>
    <mergeCell ref="T11:U11"/>
    <mergeCell ref="V11:W11"/>
    <mergeCell ref="X11:Y11"/>
    <mergeCell ref="AC11:AD11"/>
    <mergeCell ref="AG20:AH20"/>
    <mergeCell ref="AI20:AJ20"/>
    <mergeCell ref="AK20:AL20"/>
    <mergeCell ref="R20:S20"/>
    <mergeCell ref="AE20:AF20"/>
    <mergeCell ref="AE11:AF11"/>
    <mergeCell ref="AG11:AH11"/>
    <mergeCell ref="AI11:AJ11"/>
    <mergeCell ref="AK11:AL11"/>
    <mergeCell ref="E33:F33"/>
    <mergeCell ref="G33:H33"/>
    <mergeCell ref="I33:J33"/>
    <mergeCell ref="K33:L33"/>
    <mergeCell ref="P33:Q33"/>
    <mergeCell ref="R33:S33"/>
    <mergeCell ref="T33:U33"/>
    <mergeCell ref="AG24:AH24"/>
    <mergeCell ref="C24:D24"/>
    <mergeCell ref="P24:Q24"/>
    <mergeCell ref="V33:W33"/>
    <mergeCell ref="X33:Y33"/>
    <mergeCell ref="AC33:AD33"/>
    <mergeCell ref="AE33:AF33"/>
    <mergeCell ref="AG33:AH33"/>
    <mergeCell ref="X24:Y24"/>
    <mergeCell ref="AC24:AD24"/>
    <mergeCell ref="AE24:AF24"/>
    <mergeCell ref="AR24:AS24"/>
    <mergeCell ref="AT24:AU24"/>
    <mergeCell ref="R24:S24"/>
    <mergeCell ref="T24:U24"/>
    <mergeCell ref="V24:W24"/>
    <mergeCell ref="C40:D40"/>
    <mergeCell ref="E40:F40"/>
    <mergeCell ref="G40:H40"/>
    <mergeCell ref="I40:J40"/>
    <mergeCell ref="K40:L40"/>
    <mergeCell ref="P40:Q40"/>
    <mergeCell ref="R40:S40"/>
    <mergeCell ref="T40:U40"/>
    <mergeCell ref="V40:W40"/>
    <mergeCell ref="X40:Y40"/>
    <mergeCell ref="AC40:AD40"/>
    <mergeCell ref="AE40:AF40"/>
    <mergeCell ref="AG40:AH40"/>
    <mergeCell ref="AI40:AJ40"/>
    <mergeCell ref="AK40:AL40"/>
    <mergeCell ref="AP40:AQ40"/>
    <mergeCell ref="AR40:AS40"/>
    <mergeCell ref="AT40:AU40"/>
    <mergeCell ref="C33:D33"/>
    <mergeCell ref="AV40:AW40"/>
    <mergeCell ref="AX40:AY40"/>
    <mergeCell ref="BC40:BD40"/>
    <mergeCell ref="BE40:BF40"/>
    <mergeCell ref="BG40:BH40"/>
    <mergeCell ref="BI40:BJ40"/>
    <mergeCell ref="BK40:BL40"/>
    <mergeCell ref="BP40:BQ40"/>
    <mergeCell ref="BR40:BS40"/>
    <mergeCell ref="BT40:BU40"/>
    <mergeCell ref="BV40:BW40"/>
    <mergeCell ref="BX40:BY40"/>
    <mergeCell ref="CC40:CD40"/>
    <mergeCell ref="CE40:CF40"/>
    <mergeCell ref="CG40:CH40"/>
    <mergeCell ref="CI40:CJ40"/>
    <mergeCell ref="CK40:CL40"/>
    <mergeCell ref="C49:D49"/>
    <mergeCell ref="E49:F49"/>
    <mergeCell ref="G49:H49"/>
    <mergeCell ref="I49:J49"/>
    <mergeCell ref="K49:L49"/>
    <mergeCell ref="P49:Q49"/>
    <mergeCell ref="R49:S49"/>
    <mergeCell ref="T49:U49"/>
    <mergeCell ref="V49:W49"/>
    <mergeCell ref="X49:Y49"/>
    <mergeCell ref="AC49:AD49"/>
    <mergeCell ref="AE49:AF49"/>
    <mergeCell ref="AG49:AH49"/>
    <mergeCell ref="AI49:AJ49"/>
    <mergeCell ref="AK49:AL49"/>
    <mergeCell ref="BC49:BD49"/>
    <mergeCell ref="CC49:CD49"/>
    <mergeCell ref="CE49:CF49"/>
    <mergeCell ref="CG49:CH49"/>
    <mergeCell ref="CI49:CJ49"/>
    <mergeCell ref="CK49:CL49"/>
    <mergeCell ref="BE49:BF49"/>
    <mergeCell ref="BG49:BH49"/>
    <mergeCell ref="BI49:BJ49"/>
    <mergeCell ref="BK49:BL49"/>
    <mergeCell ref="BP49:BQ49"/>
    <mergeCell ref="BR49:BS49"/>
    <mergeCell ref="BT49:BU49"/>
    <mergeCell ref="BV49:BW49"/>
    <mergeCell ref="BX49:BY49"/>
  </mergeCells>
  <phoneticPr fontId="1"/>
  <conditionalFormatting sqref="AP25:AY32 AP12:AY19">
    <cfRule type="expression" dxfId="30" priority="43">
      <formula>#REF!&lt;&gt;4</formula>
    </cfRule>
  </conditionalFormatting>
  <conditionalFormatting sqref="B21">
    <cfRule type="expression" dxfId="29" priority="14">
      <formula>$B$21&gt;0</formula>
    </cfRule>
  </conditionalFormatting>
  <conditionalFormatting sqref="O21">
    <cfRule type="expression" dxfId="28" priority="13">
      <formula>$B$21&gt;0</formula>
    </cfRule>
  </conditionalFormatting>
  <conditionalFormatting sqref="AB21">
    <cfRule type="expression" dxfId="27" priority="12">
      <formula>$B$21&gt;0</formula>
    </cfRule>
  </conditionalFormatting>
  <conditionalFormatting sqref="B34">
    <cfRule type="expression" dxfId="26" priority="11">
      <formula>$B$21&gt;0</formula>
    </cfRule>
  </conditionalFormatting>
  <conditionalFormatting sqref="O34">
    <cfRule type="expression" dxfId="25" priority="10">
      <formula>$B$21&gt;0</formula>
    </cfRule>
  </conditionalFormatting>
  <conditionalFormatting sqref="AB34">
    <cfRule type="expression" dxfId="24" priority="9">
      <formula>$B$21&gt;0</formula>
    </cfRule>
  </conditionalFormatting>
  <conditionalFormatting sqref="AO34">
    <cfRule type="expression" dxfId="23" priority="8">
      <formula>$B$21&gt;0</formula>
    </cfRule>
  </conditionalFormatting>
  <conditionalFormatting sqref="AO21">
    <cfRule type="expression" dxfId="22" priority="7">
      <formula>$B$21&gt;0</formula>
    </cfRule>
  </conditionalFormatting>
  <conditionalFormatting sqref="M32">
    <cfRule type="cellIs" dxfId="21" priority="46" stopIfTrue="1" operator="greaterThan">
      <formula>$BH$24</formula>
    </cfRule>
  </conditionalFormatting>
  <conditionalFormatting sqref="AP41:AY48">
    <cfRule type="expression" dxfId="20" priority="5">
      <formula>#REF!&lt;&gt;4</formula>
    </cfRule>
  </conditionalFormatting>
  <conditionalFormatting sqref="B50">
    <cfRule type="expression" dxfId="19" priority="4">
      <formula>$B$21&gt;0</formula>
    </cfRule>
  </conditionalFormatting>
  <conditionalFormatting sqref="O50">
    <cfRule type="expression" dxfId="18" priority="3">
      <formula>$B$21&gt;0</formula>
    </cfRule>
  </conditionalFormatting>
  <conditionalFormatting sqref="AB50">
    <cfRule type="expression" dxfId="17" priority="2">
      <formula>$B$21&gt;0</formula>
    </cfRule>
  </conditionalFormatting>
  <conditionalFormatting sqref="AO50">
    <cfRule type="expression" dxfId="16" priority="1">
      <formula>$B$21&gt;0</formula>
    </cfRule>
  </conditionalFormatting>
  <conditionalFormatting sqref="M48">
    <cfRule type="cellIs" dxfId="15" priority="6" stopIfTrue="1" operator="greaterThan">
      <formula>$BH$24</formula>
    </cfRule>
  </conditionalFormatting>
  <dataValidations count="1">
    <dataValidation type="custom" imeMode="on" showInputMessage="1" showErrorMessage="1" error="入力は1文字です。" promptTitle="何もないときは「 ・ 」を入力してください。" prompt="　" sqref="AP25:AY32 AP41:AY48 AP12:AY19">
      <formula1>LEN(AP12)=1</formula1>
    </dataValidation>
  </dataValidations>
  <pageMargins left="1.1811023622047245" right="0.78740157480314965" top="0.78740157480314965" bottom="0.78740157480314965" header="0.31496062992125984" footer="0.31496062992125984"/>
  <pageSetup paperSize="9"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BG46"/>
  <sheetViews>
    <sheetView view="pageBreakPreview" topLeftCell="A22" zoomScale="115" zoomScaleNormal="100" zoomScaleSheetLayoutView="115" workbookViewId="0">
      <selection activeCell="D11" sqref="D10:D11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5" width="13.125" style="6" customWidth="1"/>
    <col min="6" max="6" width="16.62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29" customFormat="1" ht="15" customHeight="1">
      <c r="B1" s="30"/>
      <c r="H1" s="163"/>
      <c r="I1" s="237" t="str">
        <f>体制表!M1</f>
        <v>文　書　番　号</v>
      </c>
      <c r="J1" s="163"/>
      <c r="K1" s="163"/>
      <c r="L1" s="163"/>
      <c r="M1" s="163"/>
      <c r="N1" s="163"/>
      <c r="O1" s="163"/>
    </row>
    <row r="2" spans="1:59" s="29" customFormat="1" ht="15" customHeight="1">
      <c r="B2" s="30"/>
      <c r="H2" s="163"/>
      <c r="I2" s="238" t="str">
        <f>体制表!M2</f>
        <v>2024/4/0</v>
      </c>
      <c r="J2" s="163"/>
      <c r="K2" s="163"/>
      <c r="L2" s="163"/>
      <c r="M2" s="163"/>
      <c r="N2" s="163"/>
      <c r="O2" s="163"/>
    </row>
    <row r="3" spans="1:59" s="29" customFormat="1" ht="15" customHeight="1">
      <c r="B3" s="30"/>
      <c r="C3" s="29" t="e">
        <f ca="1">INDIRECT(LEFT(F13,2))  &amp; "所長 様"</f>
        <v>#REF!</v>
      </c>
      <c r="H3" s="163"/>
      <c r="I3" s="163"/>
      <c r="J3" s="163"/>
      <c r="K3" s="163"/>
      <c r="L3" s="163"/>
      <c r="M3" s="163"/>
      <c r="N3" s="163"/>
      <c r="O3" s="163"/>
      <c r="AC3" s="31"/>
      <c r="AD3" s="31"/>
      <c r="AE3" s="31"/>
      <c r="AF3" s="31"/>
    </row>
    <row r="4" spans="1:59" ht="18.75" customHeight="1">
      <c r="C4" s="67"/>
      <c r="D4" s="67"/>
      <c r="E4" s="67"/>
      <c r="F4" s="67"/>
      <c r="G4" s="67"/>
      <c r="H4" s="166"/>
      <c r="I4" s="166" t="s">
        <v>123</v>
      </c>
      <c r="J4" s="166"/>
      <c r="K4" s="166"/>
      <c r="L4" s="166"/>
      <c r="M4" s="166"/>
      <c r="N4" s="166"/>
      <c r="O4" s="16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27"/>
      <c r="AH4" s="59" t="s">
        <v>47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27"/>
      <c r="BE4" s="27"/>
      <c r="BF4" s="27"/>
      <c r="BG4" s="27"/>
    </row>
    <row r="5" spans="1:59" ht="18.75" customHeight="1">
      <c r="A5" s="19"/>
      <c r="B5" s="79" t="str">
        <f>年度 &amp;"初任者研修に係る研修体制表"</f>
        <v>令和６年度　初任者研修に係る研修体制表</v>
      </c>
      <c r="C5" s="79"/>
      <c r="D5" s="79"/>
      <c r="E5" s="79"/>
      <c r="F5" s="79"/>
      <c r="G5" s="79"/>
      <c r="H5" s="79"/>
      <c r="I5" s="7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7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27"/>
      <c r="BE5" s="27"/>
      <c r="BF5" s="27"/>
      <c r="BG5" s="27"/>
    </row>
    <row r="6" spans="1:59" ht="18.75" customHeight="1">
      <c r="C6" s="20"/>
      <c r="D6" s="20"/>
      <c r="E6" s="20"/>
      <c r="F6" s="80" t="s">
        <v>77</v>
      </c>
      <c r="G6" s="81"/>
      <c r="H6" s="81"/>
      <c r="I6" s="81"/>
      <c r="J6" s="71"/>
      <c r="K6" s="20"/>
      <c r="L6" s="20"/>
      <c r="M6" s="20"/>
      <c r="N6" s="20"/>
      <c r="O6" s="20"/>
      <c r="P6" s="20"/>
      <c r="Q6" s="20"/>
      <c r="R6" s="20"/>
      <c r="S6" s="20"/>
      <c r="T6" s="2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27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27"/>
      <c r="BE6" s="27"/>
      <c r="BF6" s="27"/>
      <c r="BG6" s="27"/>
    </row>
    <row r="7" spans="1:59" ht="7.9" customHeight="1">
      <c r="AF7" s="27"/>
      <c r="AG7" s="27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27"/>
      <c r="BE7" s="27"/>
      <c r="BF7" s="27"/>
      <c r="BG7" s="27"/>
    </row>
    <row r="8" spans="1:59" ht="26.25" customHeight="1">
      <c r="AF8" s="27"/>
      <c r="AG8" s="27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27"/>
      <c r="BE8" s="27"/>
      <c r="BF8" s="27"/>
      <c r="BG8" s="27"/>
    </row>
    <row r="9" spans="1:59" ht="18.75" customHeight="1">
      <c r="B9" s="6" t="s">
        <v>30</v>
      </c>
      <c r="D9" s="247">
        <f>体制表!E6</f>
        <v>0</v>
      </c>
      <c r="E9" s="146" t="s">
        <v>0</v>
      </c>
      <c r="F9" s="245">
        <f>体制表!L6</f>
        <v>0</v>
      </c>
      <c r="G9" s="241"/>
      <c r="H9" s="205"/>
      <c r="I9" s="205"/>
      <c r="J9" s="117"/>
      <c r="K9" s="147"/>
      <c r="L9" s="147"/>
      <c r="M9" s="147"/>
      <c r="N9" s="147"/>
      <c r="O9" s="147"/>
      <c r="P9" s="147"/>
      <c r="Q9" s="147"/>
      <c r="R9" s="147"/>
      <c r="S9" s="117"/>
      <c r="T9" s="117"/>
      <c r="U9" s="117"/>
      <c r="V9" s="117"/>
      <c r="W9" s="117"/>
      <c r="X9" s="117"/>
      <c r="Y9" s="11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27"/>
      <c r="BE9" s="27"/>
      <c r="BF9" s="27"/>
      <c r="BG9" s="27"/>
    </row>
    <row r="10" spans="1:59" ht="18.75" customHeight="1">
      <c r="D10" s="117"/>
      <c r="E10" s="117"/>
      <c r="F10" s="242"/>
      <c r="G10" s="242"/>
      <c r="H10" s="207"/>
      <c r="I10" s="20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50"/>
      <c r="AF10" s="148"/>
      <c r="AG10" s="148"/>
      <c r="AH10" s="149"/>
      <c r="AI10" s="149"/>
      <c r="AJ10" s="14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27"/>
      <c r="BE10" s="27"/>
      <c r="BF10" s="27"/>
      <c r="BG10" s="27"/>
    </row>
    <row r="11" spans="1:59" ht="18.75" customHeight="1">
      <c r="B11" s="6" t="s">
        <v>31</v>
      </c>
      <c r="E11" s="146" t="s">
        <v>122</v>
      </c>
      <c r="F11" s="434"/>
      <c r="G11" s="242"/>
      <c r="H11" s="207"/>
      <c r="I11" s="20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27"/>
      <c r="AV11" s="27"/>
      <c r="AW11" s="27"/>
      <c r="AX11" s="27"/>
    </row>
    <row r="12" spans="1:59" ht="15.6" customHeight="1">
      <c r="D12" s="117"/>
      <c r="E12" s="206"/>
      <c r="F12" s="242"/>
      <c r="G12" s="242"/>
      <c r="H12" s="207"/>
      <c r="I12" s="20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1:59" ht="18.75" customHeight="1">
      <c r="B13" s="6" t="s">
        <v>84</v>
      </c>
      <c r="D13" s="117"/>
      <c r="E13" s="206"/>
      <c r="F13" s="417"/>
      <c r="G13" s="417"/>
      <c r="H13" s="207"/>
      <c r="I13" s="207"/>
      <c r="J13" s="153"/>
      <c r="K13" s="153"/>
      <c r="L13" s="153"/>
      <c r="M13" s="153"/>
      <c r="N13" s="153"/>
      <c r="O13" s="154" t="str">
        <f>IF(ISBLANK(F13),"→必ずリストから選択する！","")</f>
        <v>→必ずリストから選択する！</v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7"/>
      <c r="AF13" s="117"/>
      <c r="AG13" s="117"/>
      <c r="AH13" s="117"/>
      <c r="AI13" s="117"/>
      <c r="AJ13" s="117"/>
    </row>
    <row r="14" spans="1:59" ht="15.6" customHeight="1">
      <c r="B14" s="8"/>
      <c r="C14" s="8"/>
      <c r="D14" s="155"/>
      <c r="E14" s="206"/>
      <c r="F14" s="207"/>
      <c r="G14" s="207"/>
      <c r="H14" s="207"/>
      <c r="I14" s="207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17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59" ht="18.75" customHeight="1">
      <c r="B15" s="6" t="s">
        <v>80</v>
      </c>
      <c r="D15" s="117"/>
      <c r="E15" s="206"/>
      <c r="F15" s="253" t="e">
        <f>VLOOKUP($F$13,所属教育センター,2,0)</f>
        <v>#N/A</v>
      </c>
      <c r="G15" s="207"/>
      <c r="H15" s="207"/>
      <c r="I15" s="20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55"/>
      <c r="W15" s="117"/>
      <c r="X15" s="117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59" ht="9.75" customHeight="1">
      <c r="B16" s="6"/>
      <c r="D16" s="117"/>
      <c r="E16" s="206"/>
      <c r="F16" s="207"/>
      <c r="G16" s="207"/>
      <c r="H16" s="207"/>
      <c r="I16" s="20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58"/>
      <c r="X16" s="158"/>
      <c r="Y16" s="158"/>
      <c r="Z16" s="158"/>
      <c r="AA16" s="158"/>
      <c r="AB16" s="158"/>
      <c r="AC16" s="158"/>
      <c r="AD16" s="158"/>
      <c r="AE16" s="117"/>
      <c r="AF16" s="118"/>
      <c r="AG16" s="118"/>
      <c r="AH16" s="118"/>
      <c r="AI16" s="118"/>
      <c r="AJ16" s="118"/>
      <c r="AK16" s="17"/>
      <c r="AL16" s="21"/>
      <c r="AM16" s="17"/>
      <c r="AN16" s="17"/>
      <c r="AO16" s="17"/>
      <c r="AP16" s="17"/>
      <c r="AQ16" s="17"/>
      <c r="AR16" s="17"/>
      <c r="AS16" s="17"/>
      <c r="AT16" s="17"/>
    </row>
    <row r="17" spans="2:36" ht="28.5" customHeight="1">
      <c r="B17" s="83" t="s">
        <v>81</v>
      </c>
      <c r="C17" s="83"/>
      <c r="E17" s="159" t="s">
        <v>143</v>
      </c>
      <c r="F17" s="646">
        <f>体制表!C10</f>
        <v>0</v>
      </c>
      <c r="G17" s="646"/>
      <c r="H17" s="646"/>
      <c r="I17" s="646"/>
      <c r="J17" s="160"/>
      <c r="K17" s="160"/>
      <c r="L17" s="160"/>
      <c r="M17" s="160"/>
      <c r="N17" s="160"/>
      <c r="O17" s="117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7"/>
      <c r="AF17" s="117"/>
      <c r="AG17" s="117"/>
      <c r="AH17" s="117"/>
      <c r="AI17" s="117"/>
      <c r="AJ17" s="117"/>
    </row>
    <row r="18" spans="2:36" ht="29.25" customHeight="1">
      <c r="B18" s="6"/>
      <c r="C18" s="83"/>
      <c r="E18" s="159" t="s">
        <v>33</v>
      </c>
      <c r="F18" s="647" t="str">
        <f>体制表!M2</f>
        <v>2024/4/0</v>
      </c>
      <c r="G18" s="647"/>
      <c r="H18" s="647"/>
      <c r="I18" s="647"/>
      <c r="J18" s="161"/>
      <c r="K18" s="161"/>
      <c r="L18" s="161"/>
      <c r="M18" s="161"/>
      <c r="N18" s="161"/>
      <c r="O18" s="161"/>
      <c r="P18" s="117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7"/>
      <c r="AG18" s="117"/>
      <c r="AH18" s="117"/>
      <c r="AI18" s="117"/>
      <c r="AJ18" s="117"/>
    </row>
    <row r="19" spans="2:36" ht="15.6" customHeight="1" thickBot="1">
      <c r="B19" s="6"/>
      <c r="D19" s="117"/>
      <c r="E19" s="117"/>
      <c r="F19" s="117"/>
      <c r="G19" s="117"/>
      <c r="H19" s="117"/>
      <c r="I19" s="117"/>
      <c r="J19" s="117"/>
      <c r="K19" s="162"/>
      <c r="L19" s="117"/>
      <c r="M19" s="117"/>
      <c r="N19" s="162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2:36" ht="15" customHeight="1" thickBot="1">
      <c r="B20" s="633" t="s">
        <v>34</v>
      </c>
      <c r="C20" s="619" t="s">
        <v>124</v>
      </c>
      <c r="D20" s="622" t="s">
        <v>118</v>
      </c>
      <c r="E20" s="637" t="s">
        <v>35</v>
      </c>
      <c r="F20" s="602"/>
      <c r="G20" s="600" t="s">
        <v>5</v>
      </c>
      <c r="H20" s="601"/>
      <c r="I20" s="602"/>
      <c r="J20" s="29"/>
      <c r="K20" s="29"/>
    </row>
    <row r="21" spans="2:36" ht="45" customHeight="1" thickBot="1">
      <c r="B21" s="634"/>
      <c r="C21" s="620"/>
      <c r="D21" s="623"/>
      <c r="E21" s="638"/>
      <c r="F21" s="639"/>
      <c r="G21" s="603" t="s">
        <v>89</v>
      </c>
      <c r="H21" s="604"/>
      <c r="I21" s="65" t="s">
        <v>90</v>
      </c>
      <c r="J21" s="38"/>
      <c r="K21" s="39"/>
    </row>
    <row r="22" spans="2:36" ht="15" customHeight="1" thickBot="1">
      <c r="B22" s="635"/>
      <c r="C22" s="621"/>
      <c r="D22" s="624"/>
      <c r="E22" s="640"/>
      <c r="F22" s="641"/>
      <c r="G22" s="605" t="s">
        <v>36</v>
      </c>
      <c r="H22" s="606"/>
      <c r="I22" s="40" t="s">
        <v>36</v>
      </c>
      <c r="J22" s="36"/>
    </row>
    <row r="23" spans="2:36" ht="22.5" customHeight="1">
      <c r="B23" s="41">
        <v>1</v>
      </c>
      <c r="C23" s="68" t="e">
        <f ca="1">INDEX(INDIRECT($F$13),ROW(A1),COLUMN(A1))</f>
        <v>#REF!</v>
      </c>
      <c r="D23" s="69" t="e">
        <f t="shared" ref="D23:E23" ca="1" si="0">INDEX(INDIRECT($F$13),ROW(B1),COLUMN(B1))</f>
        <v>#REF!</v>
      </c>
      <c r="E23" s="642" t="e">
        <f t="shared" ca="1" si="0"/>
        <v>#REF!</v>
      </c>
      <c r="F23" s="643"/>
      <c r="G23" s="625"/>
      <c r="H23" s="626"/>
      <c r="I23" s="636"/>
    </row>
    <row r="24" spans="2:36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ref="D24:D31" ca="1" si="2">INDEX(INDIRECT($F$13),ROW(B2),COLUMN(B2))</f>
        <v>#REF!</v>
      </c>
      <c r="E24" s="631" t="e">
        <f t="shared" ref="E24:E31" ca="1" si="3">INDEX(INDIRECT($F$13),ROW(C2),COLUMN(C2))</f>
        <v>#REF!</v>
      </c>
      <c r="F24" s="632"/>
      <c r="G24" s="607"/>
      <c r="H24" s="608"/>
      <c r="I24" s="630"/>
    </row>
    <row r="25" spans="2:36" ht="22.5" customHeight="1">
      <c r="B25" s="42">
        <v>3</v>
      </c>
      <c r="C25" s="418"/>
      <c r="D25" s="69" t="e">
        <f t="shared" ca="1" si="2"/>
        <v>#REF!</v>
      </c>
      <c r="E25" s="644"/>
      <c r="F25" s="645"/>
      <c r="G25" s="607"/>
      <c r="H25" s="608"/>
      <c r="I25" s="629"/>
    </row>
    <row r="26" spans="2:36" ht="22.5" customHeight="1">
      <c r="B26" s="42">
        <v>4</v>
      </c>
      <c r="C26" s="418"/>
      <c r="D26" s="69" t="e">
        <f t="shared" ca="1" si="2"/>
        <v>#REF!</v>
      </c>
      <c r="E26" s="644"/>
      <c r="F26" s="645"/>
      <c r="G26" s="607"/>
      <c r="H26" s="608"/>
      <c r="I26" s="630"/>
    </row>
    <row r="27" spans="2:36" ht="22.5" customHeight="1">
      <c r="B27" s="42">
        <v>5</v>
      </c>
      <c r="C27" s="66" t="e">
        <f t="shared" ca="1" si="1"/>
        <v>#REF!</v>
      </c>
      <c r="D27" s="69" t="e">
        <f t="shared" ca="1" si="2"/>
        <v>#REF!</v>
      </c>
      <c r="E27" s="631"/>
      <c r="F27" s="632"/>
      <c r="G27" s="627"/>
      <c r="H27" s="628"/>
      <c r="I27" s="239"/>
    </row>
    <row r="28" spans="2:36" ht="22.5" customHeight="1">
      <c r="B28" s="42">
        <v>6</v>
      </c>
      <c r="C28" s="66" t="e">
        <f t="shared" ca="1" si="1"/>
        <v>#REF!</v>
      </c>
      <c r="D28" s="69" t="e">
        <f t="shared" ca="1" si="2"/>
        <v>#REF!</v>
      </c>
      <c r="E28" s="631"/>
      <c r="F28" s="632"/>
      <c r="G28" s="627"/>
      <c r="H28" s="628"/>
      <c r="I28" s="239"/>
      <c r="M28" s="648"/>
      <c r="N28" s="648"/>
    </row>
    <row r="29" spans="2:36" ht="22.5" customHeight="1">
      <c r="B29" s="42">
        <v>7</v>
      </c>
      <c r="C29" s="66" t="e">
        <f t="shared" ca="1" si="1"/>
        <v>#REF!</v>
      </c>
      <c r="D29" s="69" t="e">
        <f t="shared" ca="1" si="2"/>
        <v>#REF!</v>
      </c>
      <c r="E29" s="631" t="e">
        <f t="shared" ca="1" si="3"/>
        <v>#REF!</v>
      </c>
      <c r="F29" s="632"/>
      <c r="G29" s="607"/>
      <c r="H29" s="608"/>
      <c r="I29" s="167"/>
    </row>
    <row r="30" spans="2:36" ht="22.5" customHeight="1">
      <c r="B30" s="42">
        <v>8</v>
      </c>
      <c r="C30" s="66" t="e">
        <f t="shared" ca="1" si="1"/>
        <v>#REF!</v>
      </c>
      <c r="D30" s="69" t="e">
        <f t="shared" ca="1" si="2"/>
        <v>#REF!</v>
      </c>
      <c r="E30" s="631" t="e">
        <f t="shared" ca="1" si="3"/>
        <v>#REF!</v>
      </c>
      <c r="F30" s="632"/>
      <c r="G30" s="607"/>
      <c r="H30" s="608"/>
      <c r="I30" s="629"/>
    </row>
    <row r="31" spans="2:36" ht="22.5" customHeight="1">
      <c r="B31" s="42">
        <v>9</v>
      </c>
      <c r="C31" s="66" t="e">
        <f t="shared" ca="1" si="1"/>
        <v>#REF!</v>
      </c>
      <c r="D31" s="69" t="e">
        <f t="shared" ca="1" si="2"/>
        <v>#REF!</v>
      </c>
      <c r="E31" s="631" t="e">
        <f t="shared" ca="1" si="3"/>
        <v>#REF!</v>
      </c>
      <c r="F31" s="632"/>
      <c r="G31" s="607"/>
      <c r="H31" s="608"/>
      <c r="I31" s="630"/>
    </row>
    <row r="32" spans="2:36" ht="22.5" customHeight="1">
      <c r="B32" s="42">
        <v>10</v>
      </c>
      <c r="C32" s="169" t="s">
        <v>102</v>
      </c>
      <c r="D32" s="63" t="s">
        <v>83</v>
      </c>
      <c r="E32" s="615" t="s">
        <v>102</v>
      </c>
      <c r="F32" s="616"/>
      <c r="G32" s="607"/>
      <c r="H32" s="608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7" t="s">
        <v>102</v>
      </c>
      <c r="F33" s="618"/>
      <c r="G33" s="609"/>
      <c r="H33" s="610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1">
        <f>SUM(G23:H33)</f>
        <v>0</v>
      </c>
      <c r="H34" s="612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6" t="s">
        <v>91</v>
      </c>
      <c r="H35" s="597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8" t="s">
        <v>92</v>
      </c>
      <c r="H36" s="599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5" t="s">
        <v>79</v>
      </c>
      <c r="D38" s="595"/>
      <c r="E38" s="595"/>
      <c r="F38" s="595"/>
      <c r="G38" s="595"/>
      <c r="H38" s="595"/>
      <c r="I38" s="595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3" t="s">
        <v>44</v>
      </c>
      <c r="D39" s="613"/>
      <c r="E39" s="613"/>
      <c r="F39" s="613"/>
      <c r="G39" s="613"/>
      <c r="H39" s="613"/>
      <c r="I39" s="613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3" t="s">
        <v>39</v>
      </c>
      <c r="D40" s="613"/>
      <c r="E40" s="613"/>
      <c r="F40" s="613"/>
      <c r="G40" s="613"/>
      <c r="H40" s="613"/>
      <c r="I40" s="613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3" t="s">
        <v>78</v>
      </c>
      <c r="D41" s="613"/>
      <c r="E41" s="613"/>
      <c r="F41" s="613"/>
      <c r="G41" s="613"/>
      <c r="H41" s="613"/>
      <c r="I41" s="613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3" t="s">
        <v>87</v>
      </c>
      <c r="D42" s="613"/>
      <c r="E42" s="613"/>
      <c r="F42" s="613"/>
      <c r="G42" s="613"/>
      <c r="H42" s="613"/>
      <c r="I42" s="613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4" t="s">
        <v>99</v>
      </c>
      <c r="D43" s="614"/>
      <c r="E43" s="614"/>
      <c r="F43" s="614"/>
      <c r="G43" s="614"/>
      <c r="H43" s="614"/>
      <c r="I43" s="614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4" t="s">
        <v>93</v>
      </c>
      <c r="D44" s="614"/>
      <c r="E44" s="614"/>
      <c r="F44" s="614"/>
      <c r="G44" s="614"/>
      <c r="H44" s="614"/>
      <c r="I44" s="614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5" t="s">
        <v>86</v>
      </c>
      <c r="D45" s="595"/>
      <c r="E45" s="595"/>
      <c r="F45" s="595"/>
      <c r="G45" s="595"/>
      <c r="H45" s="595"/>
      <c r="I45" s="595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5" t="s">
        <v>100</v>
      </c>
      <c r="D46" s="595"/>
      <c r="E46" s="595"/>
      <c r="F46" s="595"/>
      <c r="G46" s="595"/>
      <c r="H46" s="595"/>
      <c r="I46" s="595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7">
    <mergeCell ref="E30:F30"/>
    <mergeCell ref="E31:F31"/>
    <mergeCell ref="F17:I17"/>
    <mergeCell ref="F18:I18"/>
    <mergeCell ref="M28:N28"/>
    <mergeCell ref="B20:B22"/>
    <mergeCell ref="I23:I24"/>
    <mergeCell ref="G28:H28"/>
    <mergeCell ref="E20:F22"/>
    <mergeCell ref="E23:F23"/>
    <mergeCell ref="E24:F24"/>
    <mergeCell ref="E25:F25"/>
    <mergeCell ref="E26:F26"/>
    <mergeCell ref="E27:F27"/>
    <mergeCell ref="E28:F28"/>
    <mergeCell ref="C38:I38"/>
    <mergeCell ref="E32:F32"/>
    <mergeCell ref="E33:F33"/>
    <mergeCell ref="C39:I39"/>
    <mergeCell ref="C20:C22"/>
    <mergeCell ref="D20:D22"/>
    <mergeCell ref="G23:H23"/>
    <mergeCell ref="G24:H24"/>
    <mergeCell ref="G25:H25"/>
    <mergeCell ref="G26:H26"/>
    <mergeCell ref="G27:H27"/>
    <mergeCell ref="I25:I26"/>
    <mergeCell ref="I30:I31"/>
    <mergeCell ref="G29:H29"/>
    <mergeCell ref="G30:H30"/>
    <mergeCell ref="E29:F29"/>
    <mergeCell ref="C45:I45"/>
    <mergeCell ref="C46:I46"/>
    <mergeCell ref="G35:H35"/>
    <mergeCell ref="G36:H36"/>
    <mergeCell ref="G20:I20"/>
    <mergeCell ref="G21:H21"/>
    <mergeCell ref="G22:H22"/>
    <mergeCell ref="G31:H31"/>
    <mergeCell ref="G32:H32"/>
    <mergeCell ref="G33:H33"/>
    <mergeCell ref="G34:H34"/>
    <mergeCell ref="C40:I40"/>
    <mergeCell ref="C41:I41"/>
    <mergeCell ref="C42:I42"/>
    <mergeCell ref="C43:I43"/>
    <mergeCell ref="C44:I44"/>
  </mergeCells>
  <phoneticPr fontId="1"/>
  <conditionalFormatting sqref="I34">
    <cfRule type="cellIs" dxfId="14" priority="7" operator="greaterThan">
      <formula>9</formula>
    </cfRule>
    <cfRule type="cellIs" dxfId="13" priority="8" operator="greaterThan">
      <formula>9</formula>
    </cfRule>
  </conditionalFormatting>
  <conditionalFormatting sqref="G23:G26 G29:G33">
    <cfRule type="cellIs" dxfId="12" priority="6" operator="greaterThan">
      <formula>7</formula>
    </cfRule>
  </conditionalFormatting>
  <conditionalFormatting sqref="E27:F28">
    <cfRule type="containsBlanks" dxfId="11" priority="3">
      <formula>LEN(TRIM(E27))=0</formula>
    </cfRule>
  </conditionalFormatting>
  <conditionalFormatting sqref="F13">
    <cfRule type="containsBlanks" dxfId="10" priority="2">
      <formula>LEN(TRIM(F13))=0</formula>
    </cfRule>
  </conditionalFormatting>
  <conditionalFormatting sqref="F11">
    <cfRule type="containsBlanks" dxfId="9" priority="1">
      <formula>LEN(TRIM(F11))=0</formula>
    </cfRule>
  </conditionalFormatting>
  <dataValidations count="5">
    <dataValidation type="list" allowBlank="1" showInputMessage="1" showErrorMessage="1" sqref="F13">
      <formula1>所管教育事務所</formula1>
    </dataValidation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C25:C26">
      <formula1>第Ⅱ回センター研修日</formula1>
    </dataValidation>
    <dataValidation type="list" allowBlank="1" showInputMessage="1" showErrorMessage="1" sqref="E25:E26">
      <formula1>会場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初期設定!$E$32:$E$33</xm:f>
          </x14:formula1>
          <xm:sqref>E27:F28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BG46"/>
  <sheetViews>
    <sheetView view="pageBreakPreview" zoomScale="70" zoomScaleNormal="100" zoomScaleSheetLayoutView="70" workbookViewId="0">
      <selection activeCell="I25" sqref="I25:I26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4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237</v>
      </c>
      <c r="F17" s="396">
        <f>体制表!C11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9" t="str">
        <f>Ａ!F18</f>
        <v>2024/4/0</v>
      </c>
      <c r="G18" s="649"/>
      <c r="H18" s="649"/>
      <c r="I18" s="649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3" t="s">
        <v>34</v>
      </c>
      <c r="C20" s="619" t="s">
        <v>124</v>
      </c>
      <c r="D20" s="622" t="s">
        <v>109</v>
      </c>
      <c r="E20" s="637" t="s">
        <v>35</v>
      </c>
      <c r="F20" s="602"/>
      <c r="G20" s="600" t="s">
        <v>5</v>
      </c>
      <c r="H20" s="601"/>
      <c r="I20" s="602"/>
      <c r="J20" s="29"/>
      <c r="K20" s="29"/>
    </row>
    <row r="21" spans="2:31" ht="45" customHeight="1" thickBot="1">
      <c r="B21" s="634"/>
      <c r="C21" s="620"/>
      <c r="D21" s="623"/>
      <c r="E21" s="638"/>
      <c r="F21" s="639"/>
      <c r="G21" s="603" t="s">
        <v>89</v>
      </c>
      <c r="H21" s="604"/>
      <c r="I21" s="65" t="s">
        <v>90</v>
      </c>
      <c r="J21" s="38"/>
      <c r="K21" s="39"/>
    </row>
    <row r="22" spans="2:31" ht="15" customHeight="1" thickBot="1">
      <c r="B22" s="635"/>
      <c r="C22" s="621"/>
      <c r="D22" s="624"/>
      <c r="E22" s="640"/>
      <c r="F22" s="641"/>
      <c r="G22" s="605" t="s">
        <v>36</v>
      </c>
      <c r="H22" s="606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42" t="e">
        <f t="shared" ca="1" si="0"/>
        <v>#REF!</v>
      </c>
      <c r="F23" s="643"/>
      <c r="G23" s="625"/>
      <c r="H23" s="626"/>
      <c r="I23" s="636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631" t="e">
        <f t="shared" ca="1" si="0"/>
        <v>#REF!</v>
      </c>
      <c r="F24" s="632"/>
      <c r="G24" s="607"/>
      <c r="H24" s="608"/>
      <c r="I24" s="630"/>
    </row>
    <row r="25" spans="2:31" ht="22.5" customHeight="1">
      <c r="B25" s="42">
        <v>3</v>
      </c>
      <c r="C25" s="418"/>
      <c r="D25" s="69" t="e">
        <f t="shared" ca="1" si="0"/>
        <v>#REF!</v>
      </c>
      <c r="E25" s="644"/>
      <c r="F25" s="645"/>
      <c r="G25" s="607"/>
      <c r="H25" s="608"/>
      <c r="I25" s="629"/>
    </row>
    <row r="26" spans="2:31" ht="22.5" customHeight="1">
      <c r="B26" s="42">
        <v>4</v>
      </c>
      <c r="C26" s="418"/>
      <c r="D26" s="69" t="e">
        <f t="shared" ca="1" si="0"/>
        <v>#REF!</v>
      </c>
      <c r="E26" s="644"/>
      <c r="F26" s="645"/>
      <c r="G26" s="607"/>
      <c r="H26" s="608"/>
      <c r="I26" s="630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631"/>
      <c r="F27" s="632"/>
      <c r="G27" s="627"/>
      <c r="H27" s="628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631"/>
      <c r="F28" s="632"/>
      <c r="G28" s="627"/>
      <c r="H28" s="628"/>
      <c r="I28" s="239"/>
      <c r="M28" s="648"/>
      <c r="N28" s="648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631" t="e">
        <f t="shared" ca="1" si="0"/>
        <v>#REF!</v>
      </c>
      <c r="F29" s="632"/>
      <c r="G29" s="607"/>
      <c r="H29" s="608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631" t="e">
        <f t="shared" ca="1" si="0"/>
        <v>#REF!</v>
      </c>
      <c r="F30" s="632"/>
      <c r="G30" s="607"/>
      <c r="H30" s="608"/>
      <c r="I30" s="629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631" t="e">
        <f t="shared" ca="1" si="0"/>
        <v>#REF!</v>
      </c>
      <c r="F31" s="632"/>
      <c r="G31" s="607"/>
      <c r="H31" s="608"/>
      <c r="I31" s="630"/>
    </row>
    <row r="32" spans="2:31" ht="22.5" customHeight="1">
      <c r="B32" s="42">
        <v>10</v>
      </c>
      <c r="C32" s="169" t="s">
        <v>102</v>
      </c>
      <c r="D32" s="63" t="s">
        <v>83</v>
      </c>
      <c r="E32" s="615" t="s">
        <v>102</v>
      </c>
      <c r="F32" s="616"/>
      <c r="G32" s="607"/>
      <c r="H32" s="608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7" t="s">
        <v>102</v>
      </c>
      <c r="F33" s="618"/>
      <c r="G33" s="609"/>
      <c r="H33" s="610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1">
        <f>SUM(G23:H33)</f>
        <v>0</v>
      </c>
      <c r="H34" s="612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6" t="s">
        <v>91</v>
      </c>
      <c r="H35" s="597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8" t="s">
        <v>92</v>
      </c>
      <c r="H36" s="599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5" t="s">
        <v>79</v>
      </c>
      <c r="D38" s="595"/>
      <c r="E38" s="595"/>
      <c r="F38" s="595"/>
      <c r="G38" s="595"/>
      <c r="H38" s="595"/>
      <c r="I38" s="595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3" t="s">
        <v>44</v>
      </c>
      <c r="D39" s="613"/>
      <c r="E39" s="613"/>
      <c r="F39" s="613"/>
      <c r="G39" s="613"/>
      <c r="H39" s="613"/>
      <c r="I39" s="613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3" t="s">
        <v>39</v>
      </c>
      <c r="D40" s="613"/>
      <c r="E40" s="613"/>
      <c r="F40" s="613"/>
      <c r="G40" s="613"/>
      <c r="H40" s="613"/>
      <c r="I40" s="613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3" t="s">
        <v>78</v>
      </c>
      <c r="D41" s="613"/>
      <c r="E41" s="613"/>
      <c r="F41" s="613"/>
      <c r="G41" s="613"/>
      <c r="H41" s="613"/>
      <c r="I41" s="613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3" t="s">
        <v>87</v>
      </c>
      <c r="D42" s="613"/>
      <c r="E42" s="613"/>
      <c r="F42" s="613"/>
      <c r="G42" s="613"/>
      <c r="H42" s="613"/>
      <c r="I42" s="613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4" t="s">
        <v>99</v>
      </c>
      <c r="D43" s="614"/>
      <c r="E43" s="614"/>
      <c r="F43" s="614"/>
      <c r="G43" s="614"/>
      <c r="H43" s="614"/>
      <c r="I43" s="614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4" t="s">
        <v>93</v>
      </c>
      <c r="D44" s="614"/>
      <c r="E44" s="614"/>
      <c r="F44" s="614"/>
      <c r="G44" s="614"/>
      <c r="H44" s="614"/>
      <c r="I44" s="614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5" t="s">
        <v>86</v>
      </c>
      <c r="D45" s="595"/>
      <c r="E45" s="595"/>
      <c r="F45" s="595"/>
      <c r="G45" s="595"/>
      <c r="H45" s="595"/>
      <c r="I45" s="595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5" t="s">
        <v>100</v>
      </c>
      <c r="D46" s="595"/>
      <c r="E46" s="595"/>
      <c r="F46" s="595"/>
      <c r="G46" s="595"/>
      <c r="H46" s="595"/>
      <c r="I46" s="595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8" priority="4" operator="greaterThan">
      <formula>9</formula>
    </cfRule>
    <cfRule type="cellIs" dxfId="7" priority="5" operator="greaterThan">
      <formula>9</formula>
    </cfRule>
  </conditionalFormatting>
  <conditionalFormatting sqref="G23:G26 G29:G33">
    <cfRule type="cellIs" dxfId="6" priority="3" operator="greaterThan">
      <formula>7</formula>
    </cfRule>
  </conditionalFormatting>
  <conditionalFormatting sqref="E27:F28">
    <cfRule type="containsBlanks" dxfId="5" priority="1">
      <formula>LEN(TRIM(E27))=0</formula>
    </cfRule>
  </conditionalFormatting>
  <dataValidations count="4">
    <dataValidation type="whole" allowBlank="1" showInputMessage="1" showErrorMessage="1" sqref="G23:G26 G29:G33">
      <formula1>1</formula1>
      <formula2>7</formula2>
    </dataValidation>
    <dataValidation type="whole" allowBlank="1" showInputMessage="1" showErrorMessage="1" sqref="I23:I33 G27:G28">
      <formula1>1</formula1>
      <formula2>2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初期設定!$E$32:$E$33</xm:f>
          </x14:formula1>
          <xm:sqref>E27:F28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BG46"/>
  <sheetViews>
    <sheetView view="pageBreakPreview" zoomScale="85" zoomScaleNormal="100" zoomScaleSheetLayoutView="85" workbookViewId="0">
      <selection activeCell="H16" sqref="H16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3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238</v>
      </c>
      <c r="F17" s="396">
        <f>体制表!C12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9" t="str">
        <f>Ａ!F18</f>
        <v>2024/4/0</v>
      </c>
      <c r="G18" s="649"/>
      <c r="H18" s="649"/>
      <c r="I18" s="649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3" t="s">
        <v>34</v>
      </c>
      <c r="C20" s="619" t="s">
        <v>124</v>
      </c>
      <c r="D20" s="622" t="s">
        <v>109</v>
      </c>
      <c r="E20" s="637" t="s">
        <v>35</v>
      </c>
      <c r="F20" s="602"/>
      <c r="G20" s="600" t="s">
        <v>5</v>
      </c>
      <c r="H20" s="601"/>
      <c r="I20" s="602"/>
      <c r="J20" s="29"/>
      <c r="K20" s="29"/>
    </row>
    <row r="21" spans="2:31" ht="45" customHeight="1" thickBot="1">
      <c r="B21" s="634"/>
      <c r="C21" s="620"/>
      <c r="D21" s="623"/>
      <c r="E21" s="638"/>
      <c r="F21" s="639"/>
      <c r="G21" s="603" t="s">
        <v>89</v>
      </c>
      <c r="H21" s="604"/>
      <c r="I21" s="65" t="s">
        <v>90</v>
      </c>
      <c r="J21" s="38"/>
      <c r="K21" s="39"/>
    </row>
    <row r="22" spans="2:31" ht="15" customHeight="1" thickBot="1">
      <c r="B22" s="635"/>
      <c r="C22" s="621"/>
      <c r="D22" s="624"/>
      <c r="E22" s="640"/>
      <c r="F22" s="641"/>
      <c r="G22" s="605" t="s">
        <v>36</v>
      </c>
      <c r="H22" s="606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42" t="e">
        <f t="shared" ca="1" si="0"/>
        <v>#REF!</v>
      </c>
      <c r="F23" s="643"/>
      <c r="G23" s="625"/>
      <c r="H23" s="626"/>
      <c r="I23" s="636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631" t="e">
        <f t="shared" ca="1" si="0"/>
        <v>#REF!</v>
      </c>
      <c r="F24" s="632"/>
      <c r="G24" s="607"/>
      <c r="H24" s="608"/>
      <c r="I24" s="630"/>
    </row>
    <row r="25" spans="2:31" ht="22.5" customHeight="1">
      <c r="B25" s="42">
        <v>3</v>
      </c>
      <c r="C25" s="418"/>
      <c r="D25" s="69" t="e">
        <f t="shared" ca="1" si="0"/>
        <v>#REF!</v>
      </c>
      <c r="E25" s="644"/>
      <c r="F25" s="645"/>
      <c r="G25" s="607"/>
      <c r="H25" s="608"/>
      <c r="I25" s="629"/>
    </row>
    <row r="26" spans="2:31" ht="22.5" customHeight="1">
      <c r="B26" s="42">
        <v>4</v>
      </c>
      <c r="C26" s="418"/>
      <c r="D26" s="69" t="e">
        <f t="shared" ca="1" si="0"/>
        <v>#REF!</v>
      </c>
      <c r="E26" s="644"/>
      <c r="F26" s="645"/>
      <c r="G26" s="607"/>
      <c r="H26" s="608"/>
      <c r="I26" s="630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631"/>
      <c r="F27" s="632"/>
      <c r="G27" s="627"/>
      <c r="H27" s="628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631"/>
      <c r="F28" s="632"/>
      <c r="G28" s="627"/>
      <c r="H28" s="628"/>
      <c r="I28" s="239"/>
      <c r="M28" s="648"/>
      <c r="N28" s="648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631" t="e">
        <f t="shared" ca="1" si="0"/>
        <v>#REF!</v>
      </c>
      <c r="F29" s="632"/>
      <c r="G29" s="607"/>
      <c r="H29" s="608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631" t="e">
        <f t="shared" ca="1" si="0"/>
        <v>#REF!</v>
      </c>
      <c r="F30" s="632"/>
      <c r="G30" s="607"/>
      <c r="H30" s="608"/>
      <c r="I30" s="629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631" t="e">
        <f t="shared" ca="1" si="0"/>
        <v>#REF!</v>
      </c>
      <c r="F31" s="632"/>
      <c r="G31" s="607"/>
      <c r="H31" s="608"/>
      <c r="I31" s="630"/>
    </row>
    <row r="32" spans="2:31" ht="22.5" customHeight="1">
      <c r="B32" s="42">
        <v>10</v>
      </c>
      <c r="C32" s="169" t="s">
        <v>102</v>
      </c>
      <c r="D32" s="63" t="s">
        <v>83</v>
      </c>
      <c r="E32" s="615" t="s">
        <v>102</v>
      </c>
      <c r="F32" s="616"/>
      <c r="G32" s="607"/>
      <c r="H32" s="608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7" t="s">
        <v>102</v>
      </c>
      <c r="F33" s="618"/>
      <c r="G33" s="609"/>
      <c r="H33" s="610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1">
        <f>SUM(G23:H33)</f>
        <v>0</v>
      </c>
      <c r="H34" s="612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6" t="s">
        <v>91</v>
      </c>
      <c r="H35" s="597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8" t="s">
        <v>92</v>
      </c>
      <c r="H36" s="599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5" t="s">
        <v>79</v>
      </c>
      <c r="D38" s="595"/>
      <c r="E38" s="595"/>
      <c r="F38" s="595"/>
      <c r="G38" s="595"/>
      <c r="H38" s="595"/>
      <c r="I38" s="595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3" t="s">
        <v>44</v>
      </c>
      <c r="D39" s="613"/>
      <c r="E39" s="613"/>
      <c r="F39" s="613"/>
      <c r="G39" s="613"/>
      <c r="H39" s="613"/>
      <c r="I39" s="613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3" t="s">
        <v>39</v>
      </c>
      <c r="D40" s="613"/>
      <c r="E40" s="613"/>
      <c r="F40" s="613"/>
      <c r="G40" s="613"/>
      <c r="H40" s="613"/>
      <c r="I40" s="613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3" t="s">
        <v>78</v>
      </c>
      <c r="D41" s="613"/>
      <c r="E41" s="613"/>
      <c r="F41" s="613"/>
      <c r="G41" s="613"/>
      <c r="H41" s="613"/>
      <c r="I41" s="613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3" t="s">
        <v>87</v>
      </c>
      <c r="D42" s="613"/>
      <c r="E42" s="613"/>
      <c r="F42" s="613"/>
      <c r="G42" s="613"/>
      <c r="H42" s="613"/>
      <c r="I42" s="613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4" t="s">
        <v>99</v>
      </c>
      <c r="D43" s="614"/>
      <c r="E43" s="614"/>
      <c r="F43" s="614"/>
      <c r="G43" s="614"/>
      <c r="H43" s="614"/>
      <c r="I43" s="614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4" t="s">
        <v>93</v>
      </c>
      <c r="D44" s="614"/>
      <c r="E44" s="614"/>
      <c r="F44" s="614"/>
      <c r="G44" s="614"/>
      <c r="H44" s="614"/>
      <c r="I44" s="614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5" t="s">
        <v>86</v>
      </c>
      <c r="D45" s="595"/>
      <c r="E45" s="595"/>
      <c r="F45" s="595"/>
      <c r="G45" s="595"/>
      <c r="H45" s="595"/>
      <c r="I45" s="595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5" t="s">
        <v>100</v>
      </c>
      <c r="D46" s="595"/>
      <c r="E46" s="595"/>
      <c r="F46" s="595"/>
      <c r="G46" s="595"/>
      <c r="H46" s="595"/>
      <c r="I46" s="595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4" priority="4" operator="greaterThan">
      <formula>9</formula>
    </cfRule>
    <cfRule type="cellIs" dxfId="3" priority="5" operator="greaterThan">
      <formula>9</formula>
    </cfRule>
  </conditionalFormatting>
  <conditionalFormatting sqref="G23:G26 G29:G33">
    <cfRule type="cellIs" dxfId="2" priority="3" operator="greaterThan">
      <formula>7</formula>
    </cfRule>
  </conditionalFormatting>
  <conditionalFormatting sqref="E27:F28">
    <cfRule type="containsBlanks" dxfId="1" priority="1">
      <formula>LEN(TRIM(E27))=0</formula>
    </cfRule>
  </conditionalFormatting>
  <dataValidations count="4"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初期設定!$E$32:$E$33</xm:f>
          </x14:formula1>
          <xm:sqref>E27:F28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O137"/>
  <sheetViews>
    <sheetView topLeftCell="D8" zoomScale="115" zoomScaleNormal="115" workbookViewId="0">
      <selection activeCell="F37" sqref="F37"/>
    </sheetView>
  </sheetViews>
  <sheetFormatPr defaultRowHeight="13.5"/>
  <cols>
    <col min="1" max="1" width="18" customWidth="1"/>
    <col min="2" max="2" width="22.75" customWidth="1"/>
    <col min="3" max="3" width="21" customWidth="1"/>
    <col min="4" max="4" width="4.125" customWidth="1"/>
    <col min="5" max="5" width="21" style="2" customWidth="1"/>
    <col min="6" max="6" width="33.75" style="2" bestFit="1" customWidth="1"/>
    <col min="7" max="7" width="5.875" style="2" customWidth="1"/>
    <col min="8" max="8" width="18.625" style="292" bestFit="1" customWidth="1"/>
    <col min="9" max="9" width="9.75" style="203" customWidth="1"/>
    <col min="10" max="10" width="18.375" style="2" bestFit="1" customWidth="1"/>
    <col min="11" max="11" width="15" style="2" bestFit="1" customWidth="1"/>
    <col min="12" max="12" width="9.5" style="2" customWidth="1"/>
    <col min="13" max="13" width="53" style="277" bestFit="1" customWidth="1"/>
    <col min="14" max="14" width="12.75" bestFit="1" customWidth="1"/>
    <col min="15" max="15" width="25" bestFit="1" customWidth="1"/>
    <col min="16" max="16" width="29.375" bestFit="1" customWidth="1"/>
  </cols>
  <sheetData>
    <row r="1" spans="1:15" ht="24">
      <c r="A1" s="430" t="s">
        <v>244</v>
      </c>
      <c r="B1" s="431" t="s">
        <v>246</v>
      </c>
      <c r="E1" s="311" t="s">
        <v>172</v>
      </c>
      <c r="F1" s="312" t="s">
        <v>119</v>
      </c>
      <c r="H1" s="293" t="s">
        <v>54</v>
      </c>
      <c r="J1" s="191" t="s">
        <v>162</v>
      </c>
      <c r="K1" s="191"/>
      <c r="M1" s="274" t="s">
        <v>173</v>
      </c>
      <c r="O1" t="s">
        <v>245</v>
      </c>
    </row>
    <row r="2" spans="1:15">
      <c r="E2" s="313" t="s">
        <v>152</v>
      </c>
      <c r="F2" s="314"/>
      <c r="H2" s="294" t="s">
        <v>185</v>
      </c>
      <c r="J2" s="193" t="s">
        <v>165</v>
      </c>
      <c r="K2" s="194" t="s">
        <v>166</v>
      </c>
      <c r="M2" s="275" t="str">
        <f>年度 &amp; "初任者研修に係る研修体制表（拠点校方式用）"</f>
        <v>令和６年度　初任者研修に係る研修体制表（拠点校方式用）</v>
      </c>
      <c r="O2" s="429" t="str">
        <f ca="1">DBCS(TEXT(EDATE(TODAY(),-3-12),"ggge年度 "))</f>
        <v>令和４年度　</v>
      </c>
    </row>
    <row r="3" spans="1:15" ht="13.5" customHeight="1">
      <c r="A3" s="184" t="s">
        <v>105</v>
      </c>
      <c r="B3" s="184" t="s">
        <v>103</v>
      </c>
      <c r="C3" s="184" t="s">
        <v>104</v>
      </c>
      <c r="E3" s="315" t="s">
        <v>111</v>
      </c>
      <c r="F3" s="316" t="s">
        <v>120</v>
      </c>
      <c r="H3" s="295" t="s">
        <v>136</v>
      </c>
      <c r="J3" s="195" t="s">
        <v>145</v>
      </c>
      <c r="K3" s="268">
        <v>1</v>
      </c>
      <c r="M3" s="276" t="str">
        <f>年度 &amp; "初任者研修に係る研修体制表（各校方式用）"</f>
        <v>令和６年度　初任者研修に係る研修体制表（各校方式用）</v>
      </c>
      <c r="O3" s="429" t="str">
        <f ca="1">DBCS(TEXT(EDATE(TODAY(),-3+0),"ggge年度 "))</f>
        <v>令和５年度　</v>
      </c>
    </row>
    <row r="4" spans="1:15" ht="13.5" customHeight="1">
      <c r="A4" s="188" t="s">
        <v>111</v>
      </c>
      <c r="B4" s="189"/>
      <c r="C4" s="190"/>
      <c r="E4" s="313" t="s">
        <v>112</v>
      </c>
      <c r="F4" s="314" t="s">
        <v>120</v>
      </c>
      <c r="H4" s="296" t="s">
        <v>137</v>
      </c>
      <c r="J4" s="196" t="s">
        <v>153</v>
      </c>
      <c r="K4" s="269">
        <v>1</v>
      </c>
      <c r="O4" s="429" t="str">
        <f ca="1">DBCS(TEXT(EDATE(TODAY(),-3+12),"ggge年度 "))</f>
        <v>令和６年度　</v>
      </c>
    </row>
    <row r="5" spans="1:15" ht="13.5" customHeight="1">
      <c r="A5" s="256">
        <v>45421</v>
      </c>
      <c r="B5" s="257" t="s">
        <v>37</v>
      </c>
      <c r="C5" s="258" t="s">
        <v>116</v>
      </c>
      <c r="E5" s="315" t="s">
        <v>115</v>
      </c>
      <c r="F5" s="316" t="s">
        <v>120</v>
      </c>
      <c r="J5" s="195" t="s">
        <v>138</v>
      </c>
      <c r="K5" s="268">
        <v>1</v>
      </c>
      <c r="M5" s="278" t="s">
        <v>188</v>
      </c>
    </row>
    <row r="6" spans="1:15">
      <c r="A6" s="259">
        <v>45422</v>
      </c>
      <c r="B6" s="260" t="s">
        <v>94</v>
      </c>
      <c r="C6" s="261" t="s">
        <v>116</v>
      </c>
      <c r="E6" s="313" t="s">
        <v>113</v>
      </c>
      <c r="F6" s="314" t="s">
        <v>121</v>
      </c>
      <c r="H6" s="297" t="s">
        <v>32</v>
      </c>
      <c r="J6" s="196" t="s">
        <v>101</v>
      </c>
      <c r="K6" s="269">
        <v>1</v>
      </c>
      <c r="M6" s="279" t="s">
        <v>125</v>
      </c>
    </row>
    <row r="7" spans="1:15">
      <c r="A7" s="259">
        <v>45456</v>
      </c>
      <c r="B7" s="260" t="s">
        <v>95</v>
      </c>
      <c r="C7" s="261" t="s">
        <v>116</v>
      </c>
      <c r="E7" s="317" t="s">
        <v>114</v>
      </c>
      <c r="F7" s="318" t="s">
        <v>121</v>
      </c>
      <c r="H7" s="298" t="s">
        <v>130</v>
      </c>
      <c r="J7" s="197" t="s">
        <v>148</v>
      </c>
      <c r="K7" s="270">
        <v>1</v>
      </c>
      <c r="M7" s="280" t="s">
        <v>126</v>
      </c>
    </row>
    <row r="8" spans="1:15">
      <c r="A8" s="259">
        <v>45457</v>
      </c>
      <c r="B8" s="260" t="s">
        <v>95</v>
      </c>
      <c r="C8" s="262" t="s">
        <v>74</v>
      </c>
      <c r="H8" s="299" t="s">
        <v>131</v>
      </c>
      <c r="M8" s="279" t="s">
        <v>127</v>
      </c>
    </row>
    <row r="9" spans="1:15">
      <c r="A9" s="259">
        <v>45502</v>
      </c>
      <c r="B9" s="260" t="s">
        <v>96</v>
      </c>
      <c r="C9" s="262" t="s">
        <v>117</v>
      </c>
      <c r="E9" s="210" t="s">
        <v>160</v>
      </c>
      <c r="F9" s="211"/>
      <c r="H9" s="298" t="s">
        <v>132</v>
      </c>
      <c r="J9" s="198" t="s">
        <v>163</v>
      </c>
      <c r="K9" s="199" t="s">
        <v>164</v>
      </c>
      <c r="M9" s="281" t="s">
        <v>128</v>
      </c>
    </row>
    <row r="10" spans="1:15">
      <c r="A10" s="259">
        <v>45503</v>
      </c>
      <c r="B10" s="260" t="s">
        <v>96</v>
      </c>
      <c r="C10" s="262" t="s">
        <v>117</v>
      </c>
      <c r="E10" s="209" t="s">
        <v>241</v>
      </c>
      <c r="F10" s="266">
        <v>23</v>
      </c>
      <c r="H10" s="299" t="s">
        <v>133</v>
      </c>
      <c r="J10" s="200" t="s">
        <v>145</v>
      </c>
      <c r="K10" s="271">
        <v>0.5</v>
      </c>
    </row>
    <row r="11" spans="1:15">
      <c r="A11" s="259">
        <v>45562</v>
      </c>
      <c r="B11" s="260" t="s">
        <v>97</v>
      </c>
      <c r="C11" s="262" t="s">
        <v>116</v>
      </c>
      <c r="E11" s="211" t="s">
        <v>242</v>
      </c>
      <c r="F11" s="267">
        <v>19</v>
      </c>
      <c r="H11" s="298" t="s">
        <v>134</v>
      </c>
      <c r="J11" s="201" t="s">
        <v>153</v>
      </c>
      <c r="K11" s="272">
        <v>0.5</v>
      </c>
      <c r="M11" s="282" t="s">
        <v>189</v>
      </c>
    </row>
    <row r="12" spans="1:15">
      <c r="A12" s="259">
        <v>45680</v>
      </c>
      <c r="B12" s="260" t="s">
        <v>98</v>
      </c>
      <c r="C12" s="262" t="s">
        <v>116</v>
      </c>
      <c r="E12" s="209" t="s">
        <v>243</v>
      </c>
      <c r="F12" s="266">
        <v>14</v>
      </c>
      <c r="H12" s="397" t="s">
        <v>210</v>
      </c>
      <c r="J12" s="200" t="s">
        <v>148</v>
      </c>
      <c r="K12" s="271">
        <v>0.5</v>
      </c>
      <c r="M12" s="283" t="s">
        <v>190</v>
      </c>
    </row>
    <row r="13" spans="1:15">
      <c r="A13" s="263">
        <v>45681</v>
      </c>
      <c r="B13" s="264" t="s">
        <v>98</v>
      </c>
      <c r="C13" s="265" t="s">
        <v>116</v>
      </c>
      <c r="J13" s="201" t="s">
        <v>138</v>
      </c>
      <c r="K13" s="272">
        <v>1</v>
      </c>
      <c r="M13" s="284" t="s">
        <v>191</v>
      </c>
    </row>
    <row r="14" spans="1:15">
      <c r="E14" s="210" t="s">
        <v>161</v>
      </c>
      <c r="F14" s="211"/>
      <c r="H14" s="300" t="s">
        <v>135</v>
      </c>
      <c r="J14" s="202" t="s">
        <v>101</v>
      </c>
      <c r="K14" s="273">
        <v>1</v>
      </c>
      <c r="M14" s="283" t="s">
        <v>192</v>
      </c>
    </row>
    <row r="15" spans="1:15">
      <c r="A15" s="185" t="s">
        <v>115</v>
      </c>
      <c r="B15" s="186"/>
      <c r="C15" s="187"/>
      <c r="E15" s="209" t="s">
        <v>241</v>
      </c>
      <c r="F15" s="266">
        <v>25</v>
      </c>
      <c r="H15" s="301" t="s">
        <v>132</v>
      </c>
      <c r="K15"/>
      <c r="L15"/>
      <c r="M15" s="284" t="s">
        <v>239</v>
      </c>
    </row>
    <row r="16" spans="1:15">
      <c r="A16" s="256">
        <v>45421</v>
      </c>
      <c r="B16" s="257" t="s">
        <v>37</v>
      </c>
      <c r="C16" s="258" t="s">
        <v>116</v>
      </c>
      <c r="E16" s="211" t="s">
        <v>242</v>
      </c>
      <c r="F16" s="267">
        <v>21</v>
      </c>
      <c r="H16" s="302" t="s">
        <v>133</v>
      </c>
      <c r="M16" s="428" t="s">
        <v>240</v>
      </c>
    </row>
    <row r="17" spans="1:15">
      <c r="A17" s="259">
        <v>45422</v>
      </c>
      <c r="B17" s="260" t="s">
        <v>94</v>
      </c>
      <c r="C17" s="261" t="s">
        <v>116</v>
      </c>
      <c r="E17" s="209" t="s">
        <v>243</v>
      </c>
      <c r="F17" s="266">
        <v>18</v>
      </c>
      <c r="H17" s="303" t="s">
        <v>134</v>
      </c>
      <c r="M17" s="285" t="s">
        <v>193</v>
      </c>
    </row>
    <row r="18" spans="1:15">
      <c r="A18" s="259">
        <v>45456</v>
      </c>
      <c r="B18" s="260" t="s">
        <v>95</v>
      </c>
      <c r="C18" s="261" t="s">
        <v>116</v>
      </c>
    </row>
    <row r="19" spans="1:15">
      <c r="A19" s="259">
        <v>45457</v>
      </c>
      <c r="B19" s="260" t="s">
        <v>95</v>
      </c>
      <c r="C19" s="262" t="s">
        <v>74</v>
      </c>
      <c r="E19" s="210" t="s">
        <v>151</v>
      </c>
      <c r="F19" s="211"/>
      <c r="H19" s="278" t="s">
        <v>167</v>
      </c>
    </row>
    <row r="20" spans="1:15">
      <c r="A20" s="259">
        <v>45502</v>
      </c>
      <c r="B20" s="260" t="s">
        <v>96</v>
      </c>
      <c r="C20" s="262" t="s">
        <v>117</v>
      </c>
      <c r="E20" s="209" t="s">
        <v>241</v>
      </c>
      <c r="F20" s="266">
        <v>1</v>
      </c>
      <c r="H20" s="304" t="str">
        <f>IF(OR(LEFT(体制表!G8,1)="高",LEFT(体制表!G8,1)="特"),"県立指導員研修時数","義務指導員研修時数")</f>
        <v>義務指導員研修時数</v>
      </c>
    </row>
    <row r="21" spans="1:15">
      <c r="A21" s="259">
        <v>45503</v>
      </c>
      <c r="B21" s="260" t="s">
        <v>96</v>
      </c>
      <c r="C21" s="262" t="s">
        <v>117</v>
      </c>
      <c r="E21" s="211" t="s">
        <v>242</v>
      </c>
      <c r="F21" s="267">
        <v>1</v>
      </c>
    </row>
    <row r="22" spans="1:15">
      <c r="A22" s="259">
        <v>45562</v>
      </c>
      <c r="B22" s="260" t="s">
        <v>97</v>
      </c>
      <c r="C22" s="262" t="s">
        <v>116</v>
      </c>
      <c r="E22" s="209" t="s">
        <v>243</v>
      </c>
      <c r="F22" s="266">
        <v>2</v>
      </c>
      <c r="M22" s="274" t="s">
        <v>174</v>
      </c>
    </row>
    <row r="23" spans="1:15">
      <c r="A23" s="259">
        <v>45680</v>
      </c>
      <c r="B23" s="260" t="s">
        <v>98</v>
      </c>
      <c r="C23" s="262" t="s">
        <v>116</v>
      </c>
      <c r="H23" s="305" t="s">
        <v>159</v>
      </c>
      <c r="M23" s="275" t="s">
        <v>175</v>
      </c>
    </row>
    <row r="24" spans="1:15">
      <c r="A24" s="263">
        <v>45681</v>
      </c>
      <c r="B24" s="264" t="s">
        <v>98</v>
      </c>
      <c r="C24" s="265" t="s">
        <v>116</v>
      </c>
      <c r="H24" s="306" t="s">
        <v>180</v>
      </c>
      <c r="M24" s="276" t="s">
        <v>176</v>
      </c>
    </row>
    <row r="25" spans="1:15">
      <c r="E25" s="421" t="s">
        <v>227</v>
      </c>
      <c r="F25" s="422" t="s">
        <v>228</v>
      </c>
      <c r="H25" s="307" t="s">
        <v>145</v>
      </c>
      <c r="N25" s="110"/>
      <c r="O25" s="110"/>
    </row>
    <row r="26" spans="1:15">
      <c r="A26" s="185" t="s">
        <v>82</v>
      </c>
      <c r="B26" s="186"/>
      <c r="C26" s="187"/>
      <c r="E26" s="423">
        <v>45454</v>
      </c>
      <c r="F26" s="426" t="s">
        <v>116</v>
      </c>
      <c r="H26" s="308" t="s">
        <v>153</v>
      </c>
      <c r="N26" s="107"/>
      <c r="O26" s="107"/>
    </row>
    <row r="27" spans="1:15">
      <c r="A27" s="256">
        <v>45426</v>
      </c>
      <c r="B27" s="257" t="s">
        <v>37</v>
      </c>
      <c r="C27" s="258" t="s">
        <v>144</v>
      </c>
      <c r="E27" s="424">
        <v>45455</v>
      </c>
      <c r="F27" s="427" t="s">
        <v>74</v>
      </c>
      <c r="H27" s="307" t="s">
        <v>138</v>
      </c>
      <c r="N27" s="108"/>
    </row>
    <row r="28" spans="1:15">
      <c r="A28" s="259">
        <v>45427</v>
      </c>
      <c r="B28" s="260" t="s">
        <v>94</v>
      </c>
      <c r="C28" s="261" t="s">
        <v>144</v>
      </c>
      <c r="E28" s="424">
        <v>45456</v>
      </c>
      <c r="F28" s="419" t="s">
        <v>230</v>
      </c>
      <c r="H28" s="308" t="s">
        <v>101</v>
      </c>
      <c r="M28" s="286" t="s">
        <v>195</v>
      </c>
      <c r="N28" s="108"/>
    </row>
    <row r="29" spans="1:15">
      <c r="A29" s="259">
        <v>45454</v>
      </c>
      <c r="B29" s="260" t="s">
        <v>95</v>
      </c>
      <c r="C29" s="261" t="s">
        <v>116</v>
      </c>
      <c r="E29" s="425">
        <v>45457</v>
      </c>
      <c r="F29" s="420" t="s">
        <v>229</v>
      </c>
      <c r="H29" s="308"/>
      <c r="I29" s="203" t="s">
        <v>186</v>
      </c>
      <c r="M29" s="287" t="s">
        <v>199</v>
      </c>
      <c r="N29" s="108"/>
    </row>
    <row r="30" spans="1:15">
      <c r="A30" s="259">
        <v>45455</v>
      </c>
      <c r="B30" s="260" t="s">
        <v>95</v>
      </c>
      <c r="C30" s="262" t="s">
        <v>74</v>
      </c>
      <c r="H30" s="307" t="s">
        <v>149</v>
      </c>
      <c r="I30" s="203" t="s">
        <v>155</v>
      </c>
      <c r="M30" s="288"/>
      <c r="N30" s="109"/>
    </row>
    <row r="31" spans="1:15">
      <c r="A31" s="259">
        <v>45502</v>
      </c>
      <c r="B31" s="260" t="s">
        <v>96</v>
      </c>
      <c r="C31" s="262" t="s">
        <v>117</v>
      </c>
      <c r="E31" s="211" t="s">
        <v>248</v>
      </c>
      <c r="H31" s="308" t="s">
        <v>150</v>
      </c>
      <c r="I31" s="203" t="s">
        <v>156</v>
      </c>
      <c r="M31" s="286" t="s">
        <v>196</v>
      </c>
      <c r="N31" s="109"/>
    </row>
    <row r="32" spans="1:15">
      <c r="A32" s="259">
        <v>45503</v>
      </c>
      <c r="B32" s="260" t="s">
        <v>96</v>
      </c>
      <c r="C32" s="262" t="s">
        <v>231</v>
      </c>
      <c r="E32" s="432" t="s">
        <v>249</v>
      </c>
      <c r="H32" s="307" t="s">
        <v>154</v>
      </c>
      <c r="M32" s="289" t="s">
        <v>200</v>
      </c>
      <c r="N32" s="109"/>
    </row>
    <row r="33" spans="1:14">
      <c r="A33" s="259">
        <v>45569</v>
      </c>
      <c r="B33" s="260" t="s">
        <v>97</v>
      </c>
      <c r="C33" s="262" t="s">
        <v>144</v>
      </c>
      <c r="E33" s="433" t="s">
        <v>250</v>
      </c>
      <c r="H33" s="308" t="s">
        <v>139</v>
      </c>
      <c r="M33" s="288"/>
      <c r="N33" s="109"/>
    </row>
    <row r="34" spans="1:14">
      <c r="A34" s="259">
        <v>45687</v>
      </c>
      <c r="B34" s="260" t="s">
        <v>98</v>
      </c>
      <c r="C34" s="262" t="s">
        <v>144</v>
      </c>
      <c r="H34" s="308" t="s">
        <v>226</v>
      </c>
      <c r="M34" s="286" t="s">
        <v>197</v>
      </c>
    </row>
    <row r="35" spans="1:14">
      <c r="A35" s="263">
        <v>45688</v>
      </c>
      <c r="B35" s="264" t="s">
        <v>98</v>
      </c>
      <c r="C35" s="265" t="s">
        <v>144</v>
      </c>
      <c r="H35" s="307" t="s">
        <v>146</v>
      </c>
      <c r="I35" s="203" t="s">
        <v>157</v>
      </c>
      <c r="M35" s="290" t="s">
        <v>192</v>
      </c>
    </row>
    <row r="36" spans="1:14">
      <c r="H36" s="309" t="s">
        <v>147</v>
      </c>
      <c r="I36" s="203" t="s">
        <v>158</v>
      </c>
      <c r="M36" s="291"/>
    </row>
    <row r="37" spans="1:14">
      <c r="A37" s="185" t="s">
        <v>113</v>
      </c>
      <c r="B37" s="186"/>
      <c r="C37" s="187"/>
      <c r="M37" s="286" t="s">
        <v>198</v>
      </c>
    </row>
    <row r="38" spans="1:14">
      <c r="A38" s="256">
        <v>45428</v>
      </c>
      <c r="B38" s="257" t="s">
        <v>37</v>
      </c>
      <c r="C38" s="258" t="s">
        <v>168</v>
      </c>
      <c r="H38" s="306" t="s">
        <v>179</v>
      </c>
      <c r="M38" s="290" t="s">
        <v>220</v>
      </c>
    </row>
    <row r="39" spans="1:14">
      <c r="A39" s="259">
        <v>45429</v>
      </c>
      <c r="B39" s="260" t="s">
        <v>94</v>
      </c>
      <c r="C39" s="261" t="s">
        <v>168</v>
      </c>
      <c r="H39" s="307" t="s">
        <v>145</v>
      </c>
      <c r="M39"/>
    </row>
    <row r="40" spans="1:14">
      <c r="A40" s="259">
        <v>45454</v>
      </c>
      <c r="B40" s="260" t="s">
        <v>95</v>
      </c>
      <c r="C40" s="261" t="s">
        <v>116</v>
      </c>
      <c r="H40" s="308" t="s">
        <v>153</v>
      </c>
    </row>
    <row r="41" spans="1:14">
      <c r="A41" s="259">
        <v>45455</v>
      </c>
      <c r="B41" s="260" t="s">
        <v>95</v>
      </c>
      <c r="C41" s="262" t="s">
        <v>74</v>
      </c>
      <c r="H41" s="307" t="s">
        <v>138</v>
      </c>
    </row>
    <row r="42" spans="1:14">
      <c r="A42" s="259">
        <v>45502</v>
      </c>
      <c r="B42" s="260" t="s">
        <v>96</v>
      </c>
      <c r="C42" s="262" t="s">
        <v>168</v>
      </c>
      <c r="H42" s="308" t="s">
        <v>101</v>
      </c>
    </row>
    <row r="43" spans="1:14">
      <c r="A43" s="259">
        <v>45503</v>
      </c>
      <c r="B43" s="260" t="s">
        <v>96</v>
      </c>
      <c r="C43" s="262" t="s">
        <v>168</v>
      </c>
      <c r="H43" s="307" t="s">
        <v>148</v>
      </c>
    </row>
    <row r="44" spans="1:14">
      <c r="A44" s="259">
        <v>45561</v>
      </c>
      <c r="B44" s="260" t="s">
        <v>97</v>
      </c>
      <c r="C44" s="262" t="s">
        <v>168</v>
      </c>
      <c r="H44" s="308" t="s">
        <v>178</v>
      </c>
    </row>
    <row r="45" spans="1:14">
      <c r="A45" s="259">
        <v>45685</v>
      </c>
      <c r="B45" s="260" t="s">
        <v>98</v>
      </c>
      <c r="C45" s="262" t="s">
        <v>168</v>
      </c>
      <c r="H45" s="307" t="s">
        <v>154</v>
      </c>
    </row>
    <row r="46" spans="1:14">
      <c r="A46" s="263">
        <v>45686</v>
      </c>
      <c r="B46" s="264" t="s">
        <v>98</v>
      </c>
      <c r="C46" s="265" t="s">
        <v>168</v>
      </c>
      <c r="H46" s="308"/>
      <c r="I46" s="203" t="s">
        <v>186</v>
      </c>
    </row>
    <row r="47" spans="1:14">
      <c r="H47" s="307" t="s">
        <v>149</v>
      </c>
      <c r="I47" s="203" t="s">
        <v>155</v>
      </c>
    </row>
    <row r="48" spans="1:14">
      <c r="A48" s="185" t="s">
        <v>114</v>
      </c>
      <c r="B48" s="186"/>
      <c r="C48" s="187"/>
      <c r="H48" s="308" t="s">
        <v>150</v>
      </c>
      <c r="I48" s="203" t="s">
        <v>156</v>
      </c>
    </row>
    <row r="49" spans="1:9">
      <c r="A49" s="256">
        <v>45428</v>
      </c>
      <c r="B49" s="257" t="s">
        <v>37</v>
      </c>
      <c r="C49" s="258" t="s">
        <v>168</v>
      </c>
      <c r="H49" s="307" t="s">
        <v>140</v>
      </c>
      <c r="I49" s="203" t="s">
        <v>157</v>
      </c>
    </row>
    <row r="50" spans="1:9">
      <c r="A50" s="259">
        <v>45429</v>
      </c>
      <c r="B50" s="260" t="s">
        <v>232</v>
      </c>
      <c r="C50" s="261" t="s">
        <v>168</v>
      </c>
      <c r="H50" s="310" t="s">
        <v>147</v>
      </c>
      <c r="I50" s="203" t="s">
        <v>158</v>
      </c>
    </row>
    <row r="51" spans="1:9" ht="14.25" thickBot="1">
      <c r="A51" s="259">
        <v>45454</v>
      </c>
      <c r="B51" s="260" t="s">
        <v>233</v>
      </c>
      <c r="C51" s="261" t="s">
        <v>116</v>
      </c>
    </row>
    <row r="52" spans="1:9" ht="14.25" thickBot="1">
      <c r="A52" s="259">
        <v>45455</v>
      </c>
      <c r="B52" s="260" t="s">
        <v>233</v>
      </c>
      <c r="C52" s="262" t="s">
        <v>74</v>
      </c>
      <c r="H52" s="398" t="s">
        <v>211</v>
      </c>
    </row>
    <row r="53" spans="1:9">
      <c r="A53" s="259">
        <v>45502</v>
      </c>
      <c r="B53" s="260" t="s">
        <v>234</v>
      </c>
      <c r="C53" s="262" t="s">
        <v>168</v>
      </c>
      <c r="H53" s="399" t="s">
        <v>212</v>
      </c>
    </row>
    <row r="54" spans="1:9">
      <c r="A54" s="259">
        <v>45503</v>
      </c>
      <c r="B54" s="260" t="s">
        <v>234</v>
      </c>
      <c r="C54" s="262" t="s">
        <v>168</v>
      </c>
      <c r="H54" s="400" t="s">
        <v>213</v>
      </c>
    </row>
    <row r="55" spans="1:9">
      <c r="A55" s="259">
        <v>45561</v>
      </c>
      <c r="B55" s="260" t="s">
        <v>235</v>
      </c>
      <c r="C55" s="262" t="s">
        <v>168</v>
      </c>
      <c r="H55" s="401" t="s">
        <v>215</v>
      </c>
    </row>
    <row r="56" spans="1:9">
      <c r="A56" s="259">
        <v>45685</v>
      </c>
      <c r="B56" s="260" t="s">
        <v>236</v>
      </c>
      <c r="C56" s="262" t="s">
        <v>168</v>
      </c>
      <c r="H56" s="400" t="s">
        <v>216</v>
      </c>
    </row>
    <row r="57" spans="1:9">
      <c r="A57" s="263">
        <v>45686</v>
      </c>
      <c r="B57" s="264" t="s">
        <v>236</v>
      </c>
      <c r="C57" s="265" t="s">
        <v>168</v>
      </c>
      <c r="H57" s="401" t="s">
        <v>217</v>
      </c>
    </row>
    <row r="58" spans="1:9">
      <c r="H58" s="400" t="s">
        <v>218</v>
      </c>
    </row>
    <row r="59" spans="1:9" ht="14.25" thickBot="1">
      <c r="H59" s="402" t="s">
        <v>219</v>
      </c>
    </row>
    <row r="119" spans="10:10">
      <c r="J119" s="192"/>
    </row>
    <row r="120" spans="10:10">
      <c r="J120" s="192"/>
    </row>
    <row r="136" spans="9:9">
      <c r="I136" s="204"/>
    </row>
    <row r="137" spans="9:9">
      <c r="I137" s="204"/>
    </row>
  </sheetData>
  <sheetProtection formatCells="0" formatColumns="0" formatRows="0"/>
  <phoneticPr fontId="1"/>
  <dataValidations count="1">
    <dataValidation type="list" allowBlank="1" showInputMessage="1" showErrorMessage="1" sqref="B1">
      <formula1>年度リスト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46</vt:i4>
      </vt:variant>
    </vt:vector>
  </HeadingPairs>
  <TitlesOfParts>
    <vt:vector size="53" baseType="lpstr">
      <vt:lpstr>体制表</vt:lpstr>
      <vt:lpstr>週時程表</vt:lpstr>
      <vt:lpstr>統計1</vt:lpstr>
      <vt:lpstr>Ａ</vt:lpstr>
      <vt:lpstr>Ｂ</vt:lpstr>
      <vt:lpstr>Ｃ</vt:lpstr>
      <vt:lpstr>初期設定</vt:lpstr>
      <vt:lpstr>Ａ!Print_Area</vt:lpstr>
      <vt:lpstr>Ｂ!Print_Area</vt:lpstr>
      <vt:lpstr>'Ｃ'!Print_Area</vt:lpstr>
      <vt:lpstr>週時程表!Print_Area</vt:lpstr>
      <vt:lpstr>体制表!Print_Area</vt:lpstr>
      <vt:lpstr>統計1!Print_Area</vt:lpstr>
      <vt:lpstr>テスト</vt:lpstr>
      <vt:lpstr>隠岐</vt:lpstr>
      <vt:lpstr>隠岐教育事務所</vt:lpstr>
      <vt:lpstr>益田</vt:lpstr>
      <vt:lpstr>益田教育事務所</vt:lpstr>
      <vt:lpstr>会場</vt:lpstr>
      <vt:lpstr>各校</vt:lpstr>
      <vt:lpstr>学級担任</vt:lpstr>
      <vt:lpstr>掛け率</vt:lpstr>
      <vt:lpstr>義務県立</vt:lpstr>
      <vt:lpstr>義務指導員研修時数</vt:lpstr>
      <vt:lpstr>拠点</vt:lpstr>
      <vt:lpstr>拠点職名</vt:lpstr>
      <vt:lpstr>研修時数</vt:lpstr>
      <vt:lpstr>研修名</vt:lpstr>
      <vt:lpstr>県立指導員研修時数</vt:lpstr>
      <vt:lpstr>指導員選択abc</vt:lpstr>
      <vt:lpstr>時数除外1</vt:lpstr>
      <vt:lpstr>時数除外2</vt:lpstr>
      <vt:lpstr>時程表所属リスト_高</vt:lpstr>
      <vt:lpstr>時程表所属リスト_小</vt:lpstr>
      <vt:lpstr>時程表所属リスト_中</vt:lpstr>
      <vt:lpstr>時程表所属リスト_特</vt:lpstr>
      <vt:lpstr>出雲</vt:lpstr>
      <vt:lpstr>出雲教育事務所</vt:lpstr>
      <vt:lpstr>所管教育事務所</vt:lpstr>
      <vt:lpstr>所属教育センター</vt:lpstr>
      <vt:lpstr>松江</vt:lpstr>
      <vt:lpstr>松江教育事務所</vt:lpstr>
      <vt:lpstr>上限指導員</vt:lpstr>
      <vt:lpstr>上限受講者</vt:lpstr>
      <vt:lpstr>職名</vt:lpstr>
      <vt:lpstr>選択</vt:lpstr>
      <vt:lpstr>第Ⅱ回センター研修日</vt:lpstr>
      <vt:lpstr>年度</vt:lpstr>
      <vt:lpstr>年度リスト</vt:lpstr>
      <vt:lpstr>表題_週時程表</vt:lpstr>
      <vt:lpstr>表題_体制表</vt:lpstr>
      <vt:lpstr>浜田</vt:lpstr>
      <vt:lpstr>浜田教育事務所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2023-09-14T05:06:54Z</cp:lastPrinted>
  <dcterms:created xsi:type="dcterms:W3CDTF">2011-02-17T01:52:18Z</dcterms:created>
  <dcterms:modified xsi:type="dcterms:W3CDTF">2024-02-20T01:49:29Z</dcterms:modified>
</cp:coreProperties>
</file>