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.ad.pref.shimane.jp\教育委員会\島根県教育センター共有\01部署\05研修\01新任教職員研修\R06\R６新任研様式フォルダー\過去データ\"/>
    </mc:Choice>
  </mc:AlternateContent>
  <bookViews>
    <workbookView xWindow="0" yWindow="0" windowWidth="19110" windowHeight="12405" firstSheet="2" activeTab="2"/>
  </bookViews>
  <sheets>
    <sheet name="基本データ" sheetId="162" state="hidden" r:id="rId1"/>
    <sheet name="初期設定" sheetId="235" state="hidden" r:id="rId2"/>
    <sheet name="DATA" sheetId="37" r:id="rId3"/>
    <sheet name="1学期" sheetId="103" r:id="rId4"/>
    <sheet name="1-1" sheetId="252" r:id="rId5"/>
    <sheet name="1-2" sheetId="309" r:id="rId6"/>
    <sheet name="1-3" sheetId="310" r:id="rId7"/>
    <sheet name="1-4" sheetId="311" r:id="rId8"/>
    <sheet name="1-5" sheetId="312" r:id="rId9"/>
    <sheet name="1-6" sheetId="313" r:id="rId10"/>
    <sheet name="1-7" sheetId="314" r:id="rId11"/>
    <sheet name="1-8" sheetId="315" r:id="rId12"/>
    <sheet name="1-9" sheetId="316" r:id="rId13"/>
    <sheet name="1-10" sheetId="317" r:id="rId14"/>
    <sheet name="1-11" sheetId="318" r:id="rId15"/>
    <sheet name="1-12" sheetId="319" r:id="rId16"/>
    <sheet name="1-13" sheetId="320" r:id="rId17"/>
    <sheet name="1-14" sheetId="321" r:id="rId18"/>
    <sheet name="1-15" sheetId="322" r:id="rId19"/>
    <sheet name="1-16" sheetId="323" r:id="rId20"/>
    <sheet name="2学期" sheetId="360" r:id="rId21"/>
    <sheet name="2-1" sheetId="324" r:id="rId22"/>
    <sheet name="2-2" sheetId="325" r:id="rId23"/>
    <sheet name="2-3" sheetId="326" r:id="rId24"/>
    <sheet name="2-4" sheetId="327" r:id="rId25"/>
    <sheet name="2-5" sheetId="328" r:id="rId26"/>
    <sheet name="2-6" sheetId="329" r:id="rId27"/>
    <sheet name="2-7" sheetId="330" r:id="rId28"/>
    <sheet name="2-8" sheetId="331" r:id="rId29"/>
    <sheet name="2-9" sheetId="332" r:id="rId30"/>
    <sheet name="2-10" sheetId="333" r:id="rId31"/>
    <sheet name="2-11" sheetId="334" r:id="rId32"/>
    <sheet name="2-12" sheetId="335" r:id="rId33"/>
    <sheet name="2-13" sheetId="336" r:id="rId34"/>
    <sheet name="2-14" sheetId="337" r:id="rId35"/>
    <sheet name="2-15" sheetId="338" r:id="rId36"/>
    <sheet name="2-16" sheetId="339" r:id="rId37"/>
    <sheet name="2-17" sheetId="340" r:id="rId38"/>
    <sheet name="2-18" sheetId="341" r:id="rId39"/>
    <sheet name="2-19" sheetId="342" r:id="rId40"/>
    <sheet name="2-20" sheetId="343" r:id="rId41"/>
    <sheet name="2-21" sheetId="344" r:id="rId42"/>
    <sheet name="2-22" sheetId="345" r:id="rId43"/>
    <sheet name="3学期" sheetId="361" r:id="rId44"/>
    <sheet name="3-1" sheetId="346" r:id="rId45"/>
    <sheet name="3-2" sheetId="347" r:id="rId46"/>
    <sheet name="3-3" sheetId="348" r:id="rId47"/>
    <sheet name="3-4" sheetId="349" r:id="rId48"/>
    <sheet name="3-5" sheetId="350" r:id="rId49"/>
    <sheet name="3-6" sheetId="351" r:id="rId50"/>
    <sheet name="3-7" sheetId="352" r:id="rId51"/>
    <sheet name="3-8" sheetId="353" r:id="rId52"/>
    <sheet name="3-9" sheetId="354" r:id="rId53"/>
    <sheet name="3-10" sheetId="355" r:id="rId54"/>
    <sheet name="3-11" sheetId="356" r:id="rId55"/>
    <sheet name="3-12" sheetId="357" r:id="rId56"/>
    <sheet name="3-13" sheetId="358" r:id="rId57"/>
    <sheet name="3-14" sheetId="359" r:id="rId58"/>
    <sheet name="1-1_記録" sheetId="308" state="hidden" r:id="rId59"/>
    <sheet name="1-1_計算" sheetId="306" state="hidden" r:id="rId60"/>
  </sheets>
  <definedNames>
    <definedName name="ExternalData_1" localSheetId="1" hidden="1">初期設定!$G$1:$G$53</definedName>
    <definedName name="_xlnm.Print_Area" localSheetId="4">'1-1'!$A$1:$AG$62</definedName>
    <definedName name="_xlnm.Print_Area" localSheetId="13">'1-10'!$A$1:$AG$62</definedName>
    <definedName name="_xlnm.Print_Area" localSheetId="14">'1-11'!$A$1:$AG$62</definedName>
    <definedName name="_xlnm.Print_Area" localSheetId="15">'1-12'!$A$1:$AG$62</definedName>
    <definedName name="_xlnm.Print_Area" localSheetId="16">'1-13'!$A$1:$AG$62</definedName>
    <definedName name="_xlnm.Print_Area" localSheetId="17">'1-14'!$A$1:$AG$62</definedName>
    <definedName name="_xlnm.Print_Area" localSheetId="18">'1-15'!$A$1:$AG$62</definedName>
    <definedName name="_xlnm.Print_Area" localSheetId="19">'1-16'!$A$1:$AG$62</definedName>
    <definedName name="_xlnm.Print_Area" localSheetId="5">'1-2'!$A$1:$AG$62</definedName>
    <definedName name="_xlnm.Print_Area" localSheetId="6">'1-3'!$A$1:$AG$62</definedName>
    <definedName name="_xlnm.Print_Area" localSheetId="7">'1-4'!$A$1:$AG$62</definedName>
    <definedName name="_xlnm.Print_Area" localSheetId="8">'1-5'!$A$1:$AG$62</definedName>
    <definedName name="_xlnm.Print_Area" localSheetId="9">'1-6'!$A$1:$AG$62</definedName>
    <definedName name="_xlnm.Print_Area" localSheetId="10">'1-7'!$A$1:$AG$62</definedName>
    <definedName name="_xlnm.Print_Area" localSheetId="11">'1-8'!$A$1:$AG$62</definedName>
    <definedName name="_xlnm.Print_Area" localSheetId="12">'1-9'!$A$1:$AG$62</definedName>
    <definedName name="_xlnm.Print_Area" localSheetId="3">'1学期'!$A$1:$K$62</definedName>
    <definedName name="_xlnm.Print_Area" localSheetId="21">'2-1'!$A$1:$AG$62</definedName>
    <definedName name="_xlnm.Print_Area" localSheetId="30">'2-10'!$A$1:$AG$62</definedName>
    <definedName name="_xlnm.Print_Area" localSheetId="31">'2-11'!$A$1:$AG$62</definedName>
    <definedName name="_xlnm.Print_Area" localSheetId="32">'2-12'!$A$1:$AG$62</definedName>
    <definedName name="_xlnm.Print_Area" localSheetId="33">'2-13'!$A$1:$AG$62</definedName>
    <definedName name="_xlnm.Print_Area" localSheetId="34">'2-14'!$A$1:$AG$62</definedName>
    <definedName name="_xlnm.Print_Area" localSheetId="35">'2-15'!$A$1:$AG$62</definedName>
    <definedName name="_xlnm.Print_Area" localSheetId="36">'2-16'!$A$1:$AG$62</definedName>
    <definedName name="_xlnm.Print_Area" localSheetId="37">'2-17'!$A$1:$AG$62</definedName>
    <definedName name="_xlnm.Print_Area" localSheetId="38">'2-18'!$A$1:$AG$62</definedName>
    <definedName name="_xlnm.Print_Area" localSheetId="39">'2-19'!$A$1:$AG$62</definedName>
    <definedName name="_xlnm.Print_Area" localSheetId="22">'2-2'!$A$1:$AG$62</definedName>
    <definedName name="_xlnm.Print_Area" localSheetId="40">'2-20'!$A$1:$AG$62</definedName>
    <definedName name="_xlnm.Print_Area" localSheetId="41">'2-21'!$A$1:$AG$62</definedName>
    <definedName name="_xlnm.Print_Area" localSheetId="42">'2-22'!$A$1:$AG$62</definedName>
    <definedName name="_xlnm.Print_Area" localSheetId="23">'2-3'!$A$1:$AG$62</definedName>
    <definedName name="_xlnm.Print_Area" localSheetId="24">'2-4'!$A$1:$AG$62</definedName>
    <definedName name="_xlnm.Print_Area" localSheetId="25">'2-5'!$A$1:$AG$62</definedName>
    <definedName name="_xlnm.Print_Area" localSheetId="26">'2-6'!$A$1:$AG$62</definedName>
    <definedName name="_xlnm.Print_Area" localSheetId="27">'2-7'!$A$1:$AG$62</definedName>
    <definedName name="_xlnm.Print_Area" localSheetId="28">'2-8'!$A$1:$AG$62</definedName>
    <definedName name="_xlnm.Print_Area" localSheetId="29">'2-9'!$A$1:$AG$62</definedName>
    <definedName name="_xlnm.Print_Area" localSheetId="20">'2学期'!$A$1:$K$62</definedName>
    <definedName name="_xlnm.Print_Area" localSheetId="44">'3-1'!$A$1:$AG$62</definedName>
    <definedName name="_xlnm.Print_Area" localSheetId="53">'3-10'!$A$1:$AG$62</definedName>
    <definedName name="_xlnm.Print_Area" localSheetId="54">'3-11'!$A$1:$AG$62</definedName>
    <definedName name="_xlnm.Print_Area" localSheetId="55">'3-12'!$A$1:$AG$62</definedName>
    <definedName name="_xlnm.Print_Area" localSheetId="56">'3-13'!$A$1:$AG$62</definedName>
    <definedName name="_xlnm.Print_Area" localSheetId="57">'3-14'!$A$1:$AG$62</definedName>
    <definedName name="_xlnm.Print_Area" localSheetId="45">'3-2'!$A$1:$AG$62</definedName>
    <definedName name="_xlnm.Print_Area" localSheetId="46">'3-3'!$A$1:$AG$62</definedName>
    <definedName name="_xlnm.Print_Area" localSheetId="47">'3-4'!$A$1:$AG$62</definedName>
    <definedName name="_xlnm.Print_Area" localSheetId="48">'3-5'!$A$1:$AG$62</definedName>
    <definedName name="_xlnm.Print_Area" localSheetId="49">'3-6'!$A$1:$AG$62</definedName>
    <definedName name="_xlnm.Print_Area" localSheetId="50">'3-7'!$A$1:$AG$62</definedName>
    <definedName name="_xlnm.Print_Area" localSheetId="51">'3-8'!$A$1:$AG$62</definedName>
    <definedName name="_xlnm.Print_Area" localSheetId="52">'3-9'!$A$1:$AG$62</definedName>
    <definedName name="_xlnm.Print_Area" localSheetId="43">'3学期'!$A$1:$K$62</definedName>
    <definedName name="_xlnm.Print_Titles" localSheetId="58">'1-1_記録'!$1:$1</definedName>
    <definedName name="シート名" localSheetId="58">#REF!</definedName>
    <definedName name="シート名">初期設定!$A$2:$A$35</definedName>
    <definedName name="一般" localSheetId="58">#REF!</definedName>
    <definedName name="一般">基本データ!$I$2:$I$5</definedName>
    <definedName name="各学期最終行" localSheetId="58">#REF!</definedName>
    <definedName name="各学期最終行">初期設定!$Q$1:$Q$4</definedName>
    <definedName name="基準エリア">基本データ!$C$2:$C$13</definedName>
    <definedName name="拠点">基本データ!$K$2:$K$6</definedName>
    <definedName name="教">基本データ!$H$2:$H$7</definedName>
    <definedName name="見">基本データ!$E$2:$E$7</definedName>
    <definedName name="指定年度">初期設定!$J$1</definedName>
    <definedName name="指導形態">基本データ!$D$2:$D$6</definedName>
    <definedName name="指導形態名">基本データ!$A$2:$A$6</definedName>
    <definedName name="指導者">基本データ!$M$2:$M$7</definedName>
    <definedName name="実">基本データ!$F$2:$F$7</definedName>
    <definedName name="所属センター" localSheetId="2">DATA!$I$8:$I$10</definedName>
    <definedName name="振">基本データ!$G$2:$G$7</definedName>
    <definedName name="年間基準数">基本データ!$B$2:$B$13</definedName>
    <definedName name="年度リスト">初期設定!$I$5:$I$7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4" i="361" l="1"/>
  <c r="E25" i="360"/>
  <c r="E25" i="361" s="1"/>
  <c r="E24" i="360"/>
  <c r="C69" i="361"/>
  <c r="C66" i="361"/>
  <c r="C68" i="361" s="1"/>
  <c r="I32" i="361"/>
  <c r="G32" i="361"/>
  <c r="F30" i="361"/>
  <c r="D15" i="361"/>
  <c r="J14" i="361"/>
  <c r="I14" i="361"/>
  <c r="H14" i="361"/>
  <c r="D14" i="361"/>
  <c r="H13" i="361"/>
  <c r="D13" i="361"/>
  <c r="F8" i="361"/>
  <c r="B6" i="361"/>
  <c r="C69" i="360"/>
  <c r="C66" i="360"/>
  <c r="B11" i="360" s="1"/>
  <c r="I32" i="360"/>
  <c r="G32" i="360"/>
  <c r="F30" i="360"/>
  <c r="D15" i="360"/>
  <c r="J14" i="360"/>
  <c r="I14" i="360"/>
  <c r="H14" i="360"/>
  <c r="D14" i="360"/>
  <c r="H13" i="360"/>
  <c r="D13" i="360"/>
  <c r="F8" i="360"/>
  <c r="B6" i="360"/>
  <c r="AC70" i="359"/>
  <c r="Y70" i="359"/>
  <c r="U70" i="359"/>
  <c r="Q70" i="359"/>
  <c r="M70" i="359"/>
  <c r="I70" i="359"/>
  <c r="E70" i="359"/>
  <c r="P61" i="359" s="1"/>
  <c r="AC69" i="359"/>
  <c r="Y69" i="359"/>
  <c r="U69" i="359"/>
  <c r="Q69" i="359"/>
  <c r="M69" i="359"/>
  <c r="I69" i="359"/>
  <c r="E69" i="359"/>
  <c r="AC68" i="359"/>
  <c r="Y68" i="359"/>
  <c r="U68" i="359"/>
  <c r="Q68" i="359"/>
  <c r="M68" i="359"/>
  <c r="I68" i="359"/>
  <c r="E68" i="359"/>
  <c r="AC67" i="359"/>
  <c r="Y67" i="359"/>
  <c r="U67" i="359"/>
  <c r="Q67" i="359"/>
  <c r="M67" i="359" a="1"/>
  <c r="M67" i="359" s="1"/>
  <c r="I67" i="359" a="1"/>
  <c r="I67" i="359" s="1"/>
  <c r="E67" i="359" a="1"/>
  <c r="E67" i="359" s="1"/>
  <c r="C66" i="359"/>
  <c r="AD58" i="359"/>
  <c r="P56" i="359"/>
  <c r="N56" i="359"/>
  <c r="N55" i="359"/>
  <c r="P55" i="359" s="1"/>
  <c r="E55" i="359"/>
  <c r="F59" i="359" s="1"/>
  <c r="C55" i="359"/>
  <c r="T54" i="359"/>
  <c r="P54" i="359"/>
  <c r="N54" i="359"/>
  <c r="E54" i="359"/>
  <c r="C54" i="359"/>
  <c r="AB53" i="359"/>
  <c r="AA53" i="359"/>
  <c r="Z53" i="359"/>
  <c r="Y53" i="359"/>
  <c r="T53" i="359"/>
  <c r="N53" i="359"/>
  <c r="P53" i="359" s="1"/>
  <c r="C53" i="359"/>
  <c r="E53" i="359" s="1"/>
  <c r="T52" i="359"/>
  <c r="N52" i="359"/>
  <c r="P52" i="359" s="1"/>
  <c r="E52" i="359"/>
  <c r="C52" i="359"/>
  <c r="T51" i="359"/>
  <c r="P51" i="359"/>
  <c r="N51" i="359"/>
  <c r="E51" i="359"/>
  <c r="C51" i="359"/>
  <c r="U4" i="359"/>
  <c r="E4" i="359"/>
  <c r="B2" i="359"/>
  <c r="AE1" i="359"/>
  <c r="AC70" i="358"/>
  <c r="Y70" i="358"/>
  <c r="U70" i="358"/>
  <c r="Q70" i="358"/>
  <c r="M70" i="358"/>
  <c r="I70" i="358"/>
  <c r="E70" i="358"/>
  <c r="AC69" i="358"/>
  <c r="Y69" i="358"/>
  <c r="U69" i="358"/>
  <c r="Q69" i="358"/>
  <c r="M69" i="358"/>
  <c r="P60" i="358" s="1"/>
  <c r="I69" i="358"/>
  <c r="E69" i="358"/>
  <c r="AC68" i="358"/>
  <c r="Y68" i="358"/>
  <c r="U68" i="358"/>
  <c r="Q68" i="358"/>
  <c r="M68" i="358"/>
  <c r="I68" i="358"/>
  <c r="P59" i="358" s="1"/>
  <c r="E68" i="358"/>
  <c r="AC67" i="358"/>
  <c r="Y67" i="358"/>
  <c r="U67" i="358"/>
  <c r="Q67" i="358"/>
  <c r="M67" i="358" a="1"/>
  <c r="M67" i="358" s="1"/>
  <c r="I67" i="358"/>
  <c r="I67" i="358" a="1"/>
  <c r="E67" i="358"/>
  <c r="P58" i="358" s="1"/>
  <c r="E67" i="358" a="1"/>
  <c r="C66" i="358"/>
  <c r="P61" i="358"/>
  <c r="AD58" i="358"/>
  <c r="F58" i="358"/>
  <c r="N56" i="358"/>
  <c r="P56" i="358" s="1"/>
  <c r="P55" i="358"/>
  <c r="N55" i="358"/>
  <c r="C55" i="358"/>
  <c r="E55" i="358" s="1"/>
  <c r="F59" i="358" s="1"/>
  <c r="T54" i="358"/>
  <c r="N54" i="358"/>
  <c r="P54" i="358" s="1"/>
  <c r="C54" i="358"/>
  <c r="E54" i="358" s="1"/>
  <c r="AA53" i="358"/>
  <c r="Z53" i="358"/>
  <c r="Y53" i="358"/>
  <c r="AB53" i="358" s="1"/>
  <c r="T53" i="358"/>
  <c r="P53" i="358"/>
  <c r="N53" i="358"/>
  <c r="C53" i="358"/>
  <c r="E53" i="358" s="1"/>
  <c r="T52" i="358"/>
  <c r="P52" i="358"/>
  <c r="N52" i="358"/>
  <c r="E52" i="358"/>
  <c r="C52" i="358"/>
  <c r="T51" i="358"/>
  <c r="I59" i="358" s="1"/>
  <c r="N51" i="358"/>
  <c r="P51" i="358" s="1"/>
  <c r="C51" i="358"/>
  <c r="E51" i="358" s="1"/>
  <c r="U4" i="358"/>
  <c r="E4" i="358"/>
  <c r="B2" i="358"/>
  <c r="AE1" i="358"/>
  <c r="C65" i="358" s="1"/>
  <c r="AC70" i="357"/>
  <c r="Y70" i="357"/>
  <c r="U70" i="357"/>
  <c r="Q70" i="357"/>
  <c r="M70" i="357"/>
  <c r="I70" i="357"/>
  <c r="E70" i="357"/>
  <c r="AC69" i="357"/>
  <c r="Y69" i="357"/>
  <c r="U69" i="357"/>
  <c r="Q69" i="357"/>
  <c r="M69" i="357"/>
  <c r="I69" i="357"/>
  <c r="P60" i="357" s="1"/>
  <c r="E69" i="357"/>
  <c r="AC68" i="357"/>
  <c r="Y68" i="357"/>
  <c r="U68" i="357"/>
  <c r="Q68" i="357"/>
  <c r="M68" i="357"/>
  <c r="I68" i="357"/>
  <c r="E68" i="357"/>
  <c r="AC67" i="357"/>
  <c r="Y67" i="357"/>
  <c r="U67" i="357"/>
  <c r="Q67" i="357"/>
  <c r="P58" i="357" s="1"/>
  <c r="M67" i="357" a="1"/>
  <c r="M67" i="357" s="1"/>
  <c r="I67" i="357" a="1"/>
  <c r="I67" i="357" s="1"/>
  <c r="E67" i="357"/>
  <c r="E67" i="357" a="1"/>
  <c r="C66" i="357"/>
  <c r="AD58" i="357"/>
  <c r="P56" i="357"/>
  <c r="N56" i="357"/>
  <c r="N55" i="357"/>
  <c r="P55" i="357" s="1"/>
  <c r="E55" i="357"/>
  <c r="F59" i="357" s="1"/>
  <c r="C55" i="357"/>
  <c r="T54" i="357"/>
  <c r="P54" i="357"/>
  <c r="N54" i="357"/>
  <c r="E54" i="357"/>
  <c r="C54" i="357"/>
  <c r="AA53" i="357"/>
  <c r="Z53" i="357"/>
  <c r="Y53" i="357"/>
  <c r="T53" i="357"/>
  <c r="N53" i="357"/>
  <c r="P53" i="357" s="1"/>
  <c r="E53" i="357"/>
  <c r="C53" i="357"/>
  <c r="T52" i="357"/>
  <c r="N52" i="357"/>
  <c r="P52" i="357" s="1"/>
  <c r="C52" i="357"/>
  <c r="E52" i="357" s="1"/>
  <c r="T51" i="357"/>
  <c r="P51" i="357"/>
  <c r="N51" i="357"/>
  <c r="C51" i="357"/>
  <c r="E51" i="357" s="1"/>
  <c r="U4" i="357"/>
  <c r="E4" i="357"/>
  <c r="B2" i="357"/>
  <c r="AE1" i="357"/>
  <c r="C65" i="357" s="1"/>
  <c r="AC70" i="356"/>
  <c r="Y70" i="356"/>
  <c r="U70" i="356"/>
  <c r="Q70" i="356"/>
  <c r="P61" i="356" s="1"/>
  <c r="M70" i="356"/>
  <c r="I70" i="356"/>
  <c r="E70" i="356"/>
  <c r="AC69" i="356"/>
  <c r="Y69" i="356"/>
  <c r="U69" i="356"/>
  <c r="Q69" i="356"/>
  <c r="M69" i="356"/>
  <c r="I69" i="356"/>
  <c r="E69" i="356"/>
  <c r="AC68" i="356"/>
  <c r="Y68" i="356"/>
  <c r="U68" i="356"/>
  <c r="Q68" i="356"/>
  <c r="M68" i="356"/>
  <c r="I68" i="356"/>
  <c r="E68" i="356"/>
  <c r="AC67" i="356"/>
  <c r="Y67" i="356"/>
  <c r="U67" i="356"/>
  <c r="Q67" i="356"/>
  <c r="M67" i="356"/>
  <c r="M67" i="356" a="1"/>
  <c r="I67" i="356"/>
  <c r="I67" i="356" a="1"/>
  <c r="E67" i="356"/>
  <c r="E67" i="356" a="1"/>
  <c r="C66" i="356"/>
  <c r="I59" i="356"/>
  <c r="AD58" i="356"/>
  <c r="N56" i="356"/>
  <c r="P56" i="356" s="1"/>
  <c r="P55" i="356"/>
  <c r="N55" i="356"/>
  <c r="C55" i="356"/>
  <c r="E55" i="356" s="1"/>
  <c r="F59" i="356" s="1"/>
  <c r="K59" i="356" s="1"/>
  <c r="T54" i="356"/>
  <c r="P54" i="356"/>
  <c r="N54" i="356"/>
  <c r="C54" i="356"/>
  <c r="E54" i="356" s="1"/>
  <c r="AA53" i="356"/>
  <c r="Z53" i="356"/>
  <c r="Y53" i="356"/>
  <c r="AB53" i="356" s="1"/>
  <c r="T53" i="356"/>
  <c r="P53" i="356"/>
  <c r="N53" i="356"/>
  <c r="C53" i="356"/>
  <c r="E53" i="356" s="1"/>
  <c r="T52" i="356"/>
  <c r="P52" i="356"/>
  <c r="N52" i="356"/>
  <c r="E52" i="356"/>
  <c r="C52" i="356"/>
  <c r="T51" i="356"/>
  <c r="N51" i="356"/>
  <c r="P51" i="356" s="1"/>
  <c r="I58" i="356" s="1"/>
  <c r="C51" i="356"/>
  <c r="E51" i="356" s="1"/>
  <c r="U4" i="356"/>
  <c r="E4" i="356"/>
  <c r="B2" i="356"/>
  <c r="AE1" i="356"/>
  <c r="C65" i="356" s="1"/>
  <c r="AC70" i="355"/>
  <c r="Y70" i="355"/>
  <c r="U70" i="355"/>
  <c r="Q70" i="355"/>
  <c r="M70" i="355"/>
  <c r="I70" i="355"/>
  <c r="E70" i="355"/>
  <c r="AC69" i="355"/>
  <c r="Y69" i="355"/>
  <c r="U69" i="355"/>
  <c r="Q69" i="355"/>
  <c r="P60" i="355" s="1"/>
  <c r="M69" i="355"/>
  <c r="I69" i="355"/>
  <c r="E69" i="355"/>
  <c r="AC68" i="355"/>
  <c r="Y68" i="355"/>
  <c r="U68" i="355"/>
  <c r="Q68" i="355"/>
  <c r="M68" i="355"/>
  <c r="I68" i="355"/>
  <c r="E68" i="355"/>
  <c r="P59" i="355" s="1"/>
  <c r="AC67" i="355"/>
  <c r="Y67" i="355"/>
  <c r="U67" i="355"/>
  <c r="Q67" i="355"/>
  <c r="M67" i="355" a="1"/>
  <c r="M67" i="355" s="1"/>
  <c r="I67" i="355"/>
  <c r="I67" i="355" a="1"/>
  <c r="E67" i="355"/>
  <c r="E67" i="355" a="1"/>
  <c r="C66" i="355"/>
  <c r="P61" i="355"/>
  <c r="AD58" i="355"/>
  <c r="P56" i="355"/>
  <c r="N56" i="355"/>
  <c r="N55" i="355"/>
  <c r="P55" i="355" s="1"/>
  <c r="E55" i="355"/>
  <c r="F59" i="355" s="1"/>
  <c r="C55" i="355"/>
  <c r="T54" i="355"/>
  <c r="P54" i="355"/>
  <c r="N54" i="355"/>
  <c r="C54" i="355"/>
  <c r="E54" i="355" s="1"/>
  <c r="AA53" i="355"/>
  <c r="Z53" i="355"/>
  <c r="AB53" i="355" s="1"/>
  <c r="Y53" i="355"/>
  <c r="T53" i="355"/>
  <c r="P53" i="355"/>
  <c r="I58" i="355" s="1"/>
  <c r="N53" i="355"/>
  <c r="E53" i="355"/>
  <c r="C53" i="355"/>
  <c r="T52" i="355"/>
  <c r="P52" i="355"/>
  <c r="N52" i="355"/>
  <c r="E52" i="355"/>
  <c r="C52" i="355"/>
  <c r="T51" i="355"/>
  <c r="N51" i="355"/>
  <c r="P51" i="355" s="1"/>
  <c r="E51" i="355"/>
  <c r="C51" i="355"/>
  <c r="U4" i="355"/>
  <c r="E4" i="355"/>
  <c r="B2" i="355"/>
  <c r="AE1" i="355"/>
  <c r="C64" i="355" s="1"/>
  <c r="AC70" i="354"/>
  <c r="Y70" i="354"/>
  <c r="U70" i="354"/>
  <c r="Q70" i="354"/>
  <c r="M70" i="354"/>
  <c r="I70" i="354"/>
  <c r="E70" i="354"/>
  <c r="AC69" i="354"/>
  <c r="Y69" i="354"/>
  <c r="U69" i="354"/>
  <c r="Q69" i="354"/>
  <c r="M69" i="354"/>
  <c r="I69" i="354"/>
  <c r="E69" i="354"/>
  <c r="AC68" i="354"/>
  <c r="Y68" i="354"/>
  <c r="U68" i="354"/>
  <c r="P59" i="354" s="1"/>
  <c r="Q68" i="354"/>
  <c r="M68" i="354"/>
  <c r="I68" i="354"/>
  <c r="E68" i="354"/>
  <c r="AC67" i="354"/>
  <c r="Y67" i="354"/>
  <c r="U67" i="354"/>
  <c r="Q67" i="354"/>
  <c r="M67" i="354"/>
  <c r="M67" i="354" a="1"/>
  <c r="I67" i="354" a="1"/>
  <c r="I67" i="354" s="1"/>
  <c r="E67" i="354"/>
  <c r="P58" i="354" s="1"/>
  <c r="E67" i="354" a="1"/>
  <c r="C66" i="354"/>
  <c r="I59" i="354"/>
  <c r="AD58" i="354"/>
  <c r="P56" i="354"/>
  <c r="N56" i="354"/>
  <c r="N55" i="354"/>
  <c r="P55" i="354" s="1"/>
  <c r="C55" i="354"/>
  <c r="E55" i="354" s="1"/>
  <c r="F59" i="354" s="1"/>
  <c r="T54" i="354"/>
  <c r="P54" i="354"/>
  <c r="N54" i="354"/>
  <c r="C54" i="354"/>
  <c r="E54" i="354" s="1"/>
  <c r="AA53" i="354"/>
  <c r="Z53" i="354"/>
  <c r="Y53" i="354"/>
  <c r="T53" i="354"/>
  <c r="P53" i="354"/>
  <c r="N53" i="354"/>
  <c r="E53" i="354"/>
  <c r="C53" i="354"/>
  <c r="T52" i="354"/>
  <c r="N52" i="354"/>
  <c r="P52" i="354" s="1"/>
  <c r="I58" i="354" s="1"/>
  <c r="C52" i="354"/>
  <c r="E52" i="354" s="1"/>
  <c r="T51" i="354"/>
  <c r="P51" i="354"/>
  <c r="N51" i="354"/>
  <c r="C51" i="354"/>
  <c r="E51" i="354" s="1"/>
  <c r="U4" i="354"/>
  <c r="E4" i="354"/>
  <c r="B2" i="354"/>
  <c r="AE1" i="354"/>
  <c r="C64" i="354" s="1"/>
  <c r="AC70" i="353"/>
  <c r="Y70" i="353"/>
  <c r="U70" i="353"/>
  <c r="Q70" i="353"/>
  <c r="M70" i="353"/>
  <c r="I70" i="353"/>
  <c r="E70" i="353"/>
  <c r="P61" i="353" s="1"/>
  <c r="AC69" i="353"/>
  <c r="Y69" i="353"/>
  <c r="U69" i="353"/>
  <c r="Q69" i="353"/>
  <c r="M69" i="353"/>
  <c r="I69" i="353"/>
  <c r="E69" i="353"/>
  <c r="AC68" i="353"/>
  <c r="Y68" i="353"/>
  <c r="U68" i="353"/>
  <c r="Q68" i="353"/>
  <c r="M68" i="353"/>
  <c r="I68" i="353"/>
  <c r="E68" i="353"/>
  <c r="P59" i="353" s="1"/>
  <c r="AC67" i="353"/>
  <c r="Y67" i="353"/>
  <c r="U67" i="353"/>
  <c r="Q67" i="353"/>
  <c r="M67" i="353"/>
  <c r="M67" i="353" a="1"/>
  <c r="I67" i="353" a="1"/>
  <c r="I67" i="353" s="1"/>
  <c r="E67" i="353"/>
  <c r="P58" i="353" s="1"/>
  <c r="E67" i="353" a="1"/>
  <c r="C66" i="353"/>
  <c r="AD58" i="353"/>
  <c r="N56" i="353"/>
  <c r="P56" i="353" s="1"/>
  <c r="N55" i="353"/>
  <c r="P55" i="353" s="1"/>
  <c r="C55" i="353"/>
  <c r="E55" i="353" s="1"/>
  <c r="F59" i="353" s="1"/>
  <c r="T54" i="353"/>
  <c r="P54" i="353"/>
  <c r="N54" i="353"/>
  <c r="C54" i="353"/>
  <c r="E54" i="353" s="1"/>
  <c r="AA53" i="353"/>
  <c r="Z53" i="353"/>
  <c r="AB53" i="353" s="1"/>
  <c r="Y53" i="353"/>
  <c r="T53" i="353"/>
  <c r="P53" i="353"/>
  <c r="N53" i="353"/>
  <c r="E53" i="353"/>
  <c r="C53" i="353"/>
  <c r="T52" i="353"/>
  <c r="P52" i="353"/>
  <c r="N52" i="353"/>
  <c r="E52" i="353"/>
  <c r="C52" i="353"/>
  <c r="T51" i="353"/>
  <c r="N51" i="353"/>
  <c r="P51" i="353" s="1"/>
  <c r="I58" i="353" s="1"/>
  <c r="C51" i="353"/>
  <c r="E51" i="353" s="1"/>
  <c r="F58" i="353" s="1"/>
  <c r="K58" i="353" s="1"/>
  <c r="U4" i="353"/>
  <c r="E4" i="353"/>
  <c r="B2" i="353"/>
  <c r="AE1" i="353"/>
  <c r="E5" i="353" s="1"/>
  <c r="I5" i="353" s="1"/>
  <c r="M5" i="353" s="1"/>
  <c r="Q5" i="353" s="1"/>
  <c r="U5" i="353" s="1"/>
  <c r="Y5" i="353" s="1"/>
  <c r="AC5" i="353" s="1"/>
  <c r="AC70" i="352"/>
  <c r="Y70" i="352"/>
  <c r="U70" i="352"/>
  <c r="Q70" i="352"/>
  <c r="M70" i="352"/>
  <c r="I70" i="352"/>
  <c r="E70" i="352"/>
  <c r="AC69" i="352"/>
  <c r="Y69" i="352"/>
  <c r="U69" i="352"/>
  <c r="Q69" i="352"/>
  <c r="M69" i="352"/>
  <c r="I69" i="352"/>
  <c r="E69" i="352"/>
  <c r="AC68" i="352"/>
  <c r="Y68" i="352"/>
  <c r="U68" i="352"/>
  <c r="Q68" i="352"/>
  <c r="M68" i="352"/>
  <c r="I68" i="352"/>
  <c r="E68" i="352"/>
  <c r="P59" i="352" s="1"/>
  <c r="AC67" i="352"/>
  <c r="Y67" i="352"/>
  <c r="U67" i="352"/>
  <c r="Q67" i="352"/>
  <c r="M67" i="352"/>
  <c r="M67" i="352" a="1"/>
  <c r="I67" i="352"/>
  <c r="I67" i="352" a="1"/>
  <c r="E67" i="352" a="1"/>
  <c r="E67" i="352" s="1"/>
  <c r="P58" i="352" s="1"/>
  <c r="C66" i="352"/>
  <c r="AD58" i="352"/>
  <c r="N56" i="352"/>
  <c r="P56" i="352" s="1"/>
  <c r="P55" i="352"/>
  <c r="N55" i="352"/>
  <c r="C55" i="352"/>
  <c r="E55" i="352" s="1"/>
  <c r="F59" i="352" s="1"/>
  <c r="K59" i="352" s="1"/>
  <c r="T54" i="352"/>
  <c r="P54" i="352"/>
  <c r="N54" i="352"/>
  <c r="C54" i="352"/>
  <c r="E54" i="352" s="1"/>
  <c r="AB53" i="352"/>
  <c r="AA53" i="352"/>
  <c r="Z53" i="352"/>
  <c r="Y53" i="352"/>
  <c r="T53" i="352"/>
  <c r="P53" i="352"/>
  <c r="N53" i="352"/>
  <c r="C53" i="352"/>
  <c r="E53" i="352" s="1"/>
  <c r="T52" i="352"/>
  <c r="I59" i="352" s="1"/>
  <c r="P52" i="352"/>
  <c r="N52" i="352"/>
  <c r="C52" i="352"/>
  <c r="E52" i="352" s="1"/>
  <c r="E56" i="352" s="1"/>
  <c r="T51" i="352"/>
  <c r="N51" i="352"/>
  <c r="P51" i="352" s="1"/>
  <c r="I58" i="352" s="1"/>
  <c r="E51" i="352"/>
  <c r="C51" i="352"/>
  <c r="U4" i="352"/>
  <c r="E4" i="352"/>
  <c r="B2" i="352"/>
  <c r="AE1" i="352"/>
  <c r="C65" i="352" s="1"/>
  <c r="AC70" i="351"/>
  <c r="Y70" i="351"/>
  <c r="U70" i="351"/>
  <c r="Q70" i="351"/>
  <c r="M70" i="351"/>
  <c r="I70" i="351"/>
  <c r="E70" i="351"/>
  <c r="AC69" i="351"/>
  <c r="Y69" i="351"/>
  <c r="U69" i="351"/>
  <c r="Q69" i="351"/>
  <c r="P60" i="351" s="1"/>
  <c r="M69" i="351"/>
  <c r="I69" i="351"/>
  <c r="E69" i="351"/>
  <c r="AC68" i="351"/>
  <c r="Y68" i="351"/>
  <c r="U68" i="351"/>
  <c r="Q68" i="351"/>
  <c r="M68" i="351"/>
  <c r="I68" i="351"/>
  <c r="P59" i="351" s="1"/>
  <c r="E68" i="351"/>
  <c r="AC67" i="351"/>
  <c r="Y67" i="351"/>
  <c r="U67" i="351"/>
  <c r="Q67" i="351"/>
  <c r="M67" i="351"/>
  <c r="M67" i="351" a="1"/>
  <c r="I67" i="351" a="1"/>
  <c r="I67" i="351" s="1"/>
  <c r="E67" i="351" a="1"/>
  <c r="E67" i="351" s="1"/>
  <c r="C66" i="351"/>
  <c r="AD58" i="351"/>
  <c r="N56" i="351"/>
  <c r="P56" i="351" s="1"/>
  <c r="N55" i="351"/>
  <c r="P55" i="351" s="1"/>
  <c r="E55" i="351"/>
  <c r="F59" i="351" s="1"/>
  <c r="K59" i="351" s="1"/>
  <c r="C55" i="351"/>
  <c r="T54" i="351"/>
  <c r="N54" i="351"/>
  <c r="P54" i="351" s="1"/>
  <c r="C54" i="351"/>
  <c r="E54" i="351" s="1"/>
  <c r="AA53" i="351"/>
  <c r="Z53" i="351"/>
  <c r="AB53" i="351" s="1"/>
  <c r="Y53" i="351"/>
  <c r="T53" i="351"/>
  <c r="P53" i="351"/>
  <c r="N53" i="351"/>
  <c r="E53" i="351"/>
  <c r="C53" i="351"/>
  <c r="T52" i="351"/>
  <c r="N52" i="351"/>
  <c r="P52" i="351" s="1"/>
  <c r="C52" i="351"/>
  <c r="E52" i="351" s="1"/>
  <c r="T51" i="351"/>
  <c r="I59" i="351" s="1"/>
  <c r="P51" i="351"/>
  <c r="I58" i="351" s="1"/>
  <c r="N51" i="351"/>
  <c r="E51" i="351"/>
  <c r="C51" i="351"/>
  <c r="U4" i="351"/>
  <c r="E4" i="351"/>
  <c r="B2" i="351"/>
  <c r="AE1" i="351"/>
  <c r="AC70" i="350"/>
  <c r="Y70" i="350"/>
  <c r="U70" i="350"/>
  <c r="Q70" i="350"/>
  <c r="M70" i="350"/>
  <c r="I70" i="350"/>
  <c r="E70" i="350"/>
  <c r="AC69" i="350"/>
  <c r="Y69" i="350"/>
  <c r="U69" i="350"/>
  <c r="Q69" i="350"/>
  <c r="M69" i="350"/>
  <c r="I69" i="350"/>
  <c r="E69" i="350"/>
  <c r="AC68" i="350"/>
  <c r="Y68" i="350"/>
  <c r="U68" i="350"/>
  <c r="Q68" i="350"/>
  <c r="M68" i="350"/>
  <c r="I68" i="350"/>
  <c r="E68" i="350"/>
  <c r="P59" i="350" s="1"/>
  <c r="AC67" i="350"/>
  <c r="Y67" i="350"/>
  <c r="U67" i="350"/>
  <c r="Q67" i="350"/>
  <c r="M67" i="350"/>
  <c r="M67" i="350" a="1"/>
  <c r="I67" i="350" a="1"/>
  <c r="I67" i="350" s="1"/>
  <c r="E67" i="350" a="1"/>
  <c r="E67" i="350" s="1"/>
  <c r="P58" i="350" s="1"/>
  <c r="C66" i="350"/>
  <c r="AD58" i="350"/>
  <c r="N56" i="350"/>
  <c r="P56" i="350" s="1"/>
  <c r="N55" i="350"/>
  <c r="P55" i="350" s="1"/>
  <c r="C55" i="350"/>
  <c r="E55" i="350" s="1"/>
  <c r="F59" i="350" s="1"/>
  <c r="T54" i="350"/>
  <c r="P54" i="350"/>
  <c r="N54" i="350"/>
  <c r="C54" i="350"/>
  <c r="E54" i="350" s="1"/>
  <c r="AA53" i="350"/>
  <c r="Z53" i="350"/>
  <c r="Y53" i="350"/>
  <c r="T53" i="350"/>
  <c r="N53" i="350"/>
  <c r="P53" i="350" s="1"/>
  <c r="C53" i="350"/>
  <c r="E53" i="350" s="1"/>
  <c r="T52" i="350"/>
  <c r="I59" i="350" s="1"/>
  <c r="K59" i="350" s="1"/>
  <c r="N52" i="350"/>
  <c r="P52" i="350" s="1"/>
  <c r="E52" i="350"/>
  <c r="C52" i="350"/>
  <c r="T51" i="350"/>
  <c r="N51" i="350"/>
  <c r="P51" i="350" s="1"/>
  <c r="E51" i="350"/>
  <c r="C51" i="350"/>
  <c r="U4" i="350"/>
  <c r="E4" i="350"/>
  <c r="B2" i="350"/>
  <c r="AE1" i="350"/>
  <c r="C65" i="350" s="1"/>
  <c r="AC70" i="349"/>
  <c r="Y70" i="349"/>
  <c r="U70" i="349"/>
  <c r="P61" i="349" s="1"/>
  <c r="Q70" i="349"/>
  <c r="M70" i="349"/>
  <c r="I70" i="349"/>
  <c r="E70" i="349"/>
  <c r="AC69" i="349"/>
  <c r="Y69" i="349"/>
  <c r="U69" i="349"/>
  <c r="Q69" i="349"/>
  <c r="M69" i="349"/>
  <c r="I69" i="349"/>
  <c r="P60" i="349" s="1"/>
  <c r="E69" i="349"/>
  <c r="AC68" i="349"/>
  <c r="Y68" i="349"/>
  <c r="U68" i="349"/>
  <c r="Q68" i="349"/>
  <c r="M68" i="349"/>
  <c r="I68" i="349"/>
  <c r="E68" i="349"/>
  <c r="AC67" i="349"/>
  <c r="Y67" i="349"/>
  <c r="U67" i="349"/>
  <c r="Q67" i="349"/>
  <c r="M67" i="349" a="1"/>
  <c r="M67" i="349" s="1"/>
  <c r="I67" i="349" a="1"/>
  <c r="I67" i="349" s="1"/>
  <c r="P58" i="349" s="1"/>
  <c r="E67" i="349"/>
  <c r="E67" i="349" a="1"/>
  <c r="C66" i="349"/>
  <c r="AD58" i="349"/>
  <c r="N56" i="349"/>
  <c r="P56" i="349" s="1"/>
  <c r="P55" i="349"/>
  <c r="N55" i="349"/>
  <c r="E55" i="349"/>
  <c r="F59" i="349" s="1"/>
  <c r="C55" i="349"/>
  <c r="T54" i="349"/>
  <c r="N54" i="349"/>
  <c r="P54" i="349" s="1"/>
  <c r="E54" i="349"/>
  <c r="C54" i="349"/>
  <c r="AB53" i="349"/>
  <c r="AA53" i="349"/>
  <c r="Z53" i="349"/>
  <c r="Y53" i="349"/>
  <c r="T53" i="349"/>
  <c r="P53" i="349"/>
  <c r="N53" i="349"/>
  <c r="C53" i="349"/>
  <c r="E53" i="349" s="1"/>
  <c r="T52" i="349"/>
  <c r="N52" i="349"/>
  <c r="P52" i="349" s="1"/>
  <c r="C52" i="349"/>
  <c r="E52" i="349" s="1"/>
  <c r="T51" i="349"/>
  <c r="P51" i="349"/>
  <c r="I58" i="349" s="1"/>
  <c r="N51" i="349"/>
  <c r="E51" i="349"/>
  <c r="E56" i="349" s="1"/>
  <c r="C51" i="349"/>
  <c r="U4" i="349"/>
  <c r="E4" i="349"/>
  <c r="B2" i="349"/>
  <c r="AE1" i="349"/>
  <c r="AC70" i="348"/>
  <c r="Y70" i="348"/>
  <c r="U70" i="348"/>
  <c r="Q70" i="348"/>
  <c r="M70" i="348"/>
  <c r="I70" i="348"/>
  <c r="E70" i="348"/>
  <c r="AC69" i="348"/>
  <c r="Y69" i="348"/>
  <c r="U69" i="348"/>
  <c r="Q69" i="348"/>
  <c r="M69" i="348"/>
  <c r="P60" i="348" s="1"/>
  <c r="I69" i="348"/>
  <c r="E69" i="348"/>
  <c r="AC68" i="348"/>
  <c r="Y68" i="348"/>
  <c r="U68" i="348"/>
  <c r="Q68" i="348"/>
  <c r="M68" i="348"/>
  <c r="I68" i="348"/>
  <c r="E68" i="348"/>
  <c r="AC67" i="348"/>
  <c r="Y67" i="348"/>
  <c r="U67" i="348"/>
  <c r="Q67" i="348"/>
  <c r="M67" i="348"/>
  <c r="M67" i="348" a="1"/>
  <c r="I67" i="348" a="1"/>
  <c r="I67" i="348" s="1"/>
  <c r="P58" i="348" s="1"/>
  <c r="E67" i="348" a="1"/>
  <c r="E67" i="348" s="1"/>
  <c r="C66" i="348"/>
  <c r="AD58" i="348"/>
  <c r="N56" i="348"/>
  <c r="P56" i="348" s="1"/>
  <c r="N55" i="348"/>
  <c r="P55" i="348" s="1"/>
  <c r="E55" i="348"/>
  <c r="F59" i="348" s="1"/>
  <c r="C55" i="348"/>
  <c r="T54" i="348"/>
  <c r="N54" i="348"/>
  <c r="P54" i="348" s="1"/>
  <c r="C54" i="348"/>
  <c r="E54" i="348" s="1"/>
  <c r="AA53" i="348"/>
  <c r="Z53" i="348"/>
  <c r="Y53" i="348"/>
  <c r="T53" i="348"/>
  <c r="P53" i="348"/>
  <c r="N53" i="348"/>
  <c r="E53" i="348"/>
  <c r="C53" i="348"/>
  <c r="T52" i="348"/>
  <c r="N52" i="348"/>
  <c r="P52" i="348" s="1"/>
  <c r="E52" i="348"/>
  <c r="C52" i="348"/>
  <c r="T51" i="348"/>
  <c r="I59" i="348" s="1"/>
  <c r="N51" i="348"/>
  <c r="P51" i="348" s="1"/>
  <c r="C51" i="348"/>
  <c r="E51" i="348" s="1"/>
  <c r="U4" i="348"/>
  <c r="E4" i="348"/>
  <c r="B2" i="348"/>
  <c r="AE1" i="348"/>
  <c r="C65" i="348" s="1"/>
  <c r="AC70" i="347"/>
  <c r="Y70" i="347"/>
  <c r="U70" i="347"/>
  <c r="Q70" i="347"/>
  <c r="M70" i="347"/>
  <c r="I70" i="347"/>
  <c r="E70" i="347"/>
  <c r="AC69" i="347"/>
  <c r="Y69" i="347"/>
  <c r="U69" i="347"/>
  <c r="Q69" i="347"/>
  <c r="M69" i="347"/>
  <c r="I69" i="347"/>
  <c r="P60" i="347" s="1"/>
  <c r="E69" i="347"/>
  <c r="AC68" i="347"/>
  <c r="Y68" i="347"/>
  <c r="U68" i="347"/>
  <c r="Q68" i="347"/>
  <c r="M68" i="347"/>
  <c r="I68" i="347"/>
  <c r="E68" i="347"/>
  <c r="AC67" i="347"/>
  <c r="Y67" i="347"/>
  <c r="U67" i="347"/>
  <c r="Q67" i="347"/>
  <c r="M67" i="347"/>
  <c r="M67" i="347" a="1"/>
  <c r="I67" i="347"/>
  <c r="I67" i="347" a="1"/>
  <c r="E67" i="347" a="1"/>
  <c r="E67" i="347" s="1"/>
  <c r="C66" i="347"/>
  <c r="P61" i="347"/>
  <c r="AD58" i="347"/>
  <c r="N56" i="347"/>
  <c r="P56" i="347" s="1"/>
  <c r="P55" i="347"/>
  <c r="N55" i="347"/>
  <c r="C55" i="347"/>
  <c r="E55" i="347" s="1"/>
  <c r="F59" i="347" s="1"/>
  <c r="T54" i="347"/>
  <c r="I59" i="347" s="1"/>
  <c r="K59" i="347" s="1"/>
  <c r="P54" i="347"/>
  <c r="N54" i="347"/>
  <c r="C54" i="347"/>
  <c r="E54" i="347" s="1"/>
  <c r="AA53" i="347"/>
  <c r="Z53" i="347"/>
  <c r="AB53" i="347" s="1"/>
  <c r="Y53" i="347"/>
  <c r="T53" i="347"/>
  <c r="N53" i="347"/>
  <c r="P53" i="347" s="1"/>
  <c r="C53" i="347"/>
  <c r="E53" i="347" s="1"/>
  <c r="T52" i="347"/>
  <c r="P52" i="347"/>
  <c r="N52" i="347"/>
  <c r="E52" i="347"/>
  <c r="C52" i="347"/>
  <c r="T51" i="347"/>
  <c r="N51" i="347"/>
  <c r="P51" i="347" s="1"/>
  <c r="C51" i="347"/>
  <c r="E51" i="347" s="1"/>
  <c r="F58" i="347" s="1"/>
  <c r="U4" i="347"/>
  <c r="E4" i="347"/>
  <c r="B2" i="347"/>
  <c r="AE1" i="347"/>
  <c r="E5" i="347" s="1"/>
  <c r="I5" i="347" s="1"/>
  <c r="M5" i="347" s="1"/>
  <c r="Q5" i="347" s="1"/>
  <c r="U5" i="347" s="1"/>
  <c r="Y5" i="347" s="1"/>
  <c r="AC5" i="347" s="1"/>
  <c r="AC70" i="346"/>
  <c r="Y70" i="346"/>
  <c r="U70" i="346"/>
  <c r="Q70" i="346"/>
  <c r="M70" i="346"/>
  <c r="I70" i="346"/>
  <c r="E70" i="346"/>
  <c r="P61" i="346" s="1"/>
  <c r="AC69" i="346"/>
  <c r="Y69" i="346"/>
  <c r="U69" i="346"/>
  <c r="Q69" i="346"/>
  <c r="M69" i="346"/>
  <c r="I69" i="346"/>
  <c r="E69" i="346"/>
  <c r="P60" i="346" s="1"/>
  <c r="AC68" i="346"/>
  <c r="Y68" i="346"/>
  <c r="U68" i="346"/>
  <c r="Q68" i="346"/>
  <c r="M68" i="346"/>
  <c r="P59" i="346" s="1"/>
  <c r="I68" i="346"/>
  <c r="E68" i="346"/>
  <c r="AC67" i="346"/>
  <c r="Y67" i="346"/>
  <c r="U67" i="346"/>
  <c r="Q67" i="346"/>
  <c r="M67" i="346" a="1"/>
  <c r="M67" i="346" s="1"/>
  <c r="I67" i="346"/>
  <c r="I67" i="346" a="1"/>
  <c r="E67" i="346"/>
  <c r="P58" i="346" s="1"/>
  <c r="E67" i="346" a="1"/>
  <c r="C66" i="346"/>
  <c r="AD58" i="346"/>
  <c r="P56" i="346"/>
  <c r="N56" i="346"/>
  <c r="P55" i="346"/>
  <c r="N55" i="346"/>
  <c r="E55" i="346"/>
  <c r="F59" i="346" s="1"/>
  <c r="C55" i="346"/>
  <c r="T54" i="346"/>
  <c r="P54" i="346"/>
  <c r="N54" i="346"/>
  <c r="C54" i="346"/>
  <c r="E54" i="346" s="1"/>
  <c r="AB53" i="346"/>
  <c r="AA53" i="346"/>
  <c r="Z53" i="346"/>
  <c r="Y53" i="346"/>
  <c r="T53" i="346"/>
  <c r="P53" i="346"/>
  <c r="N53" i="346"/>
  <c r="C53" i="346"/>
  <c r="E53" i="346" s="1"/>
  <c r="T52" i="346"/>
  <c r="I59" i="346" s="1"/>
  <c r="P52" i="346"/>
  <c r="N52" i="346"/>
  <c r="C52" i="346"/>
  <c r="E52" i="346" s="1"/>
  <c r="F58" i="346" s="1"/>
  <c r="T51" i="346"/>
  <c r="N51" i="346"/>
  <c r="P51" i="346" s="1"/>
  <c r="I58" i="346" s="1"/>
  <c r="E51" i="346"/>
  <c r="C51" i="346"/>
  <c r="U4" i="346"/>
  <c r="E4" i="346"/>
  <c r="B2" i="346"/>
  <c r="AE1" i="346"/>
  <c r="AC70" i="345"/>
  <c r="Y70" i="345"/>
  <c r="U70" i="345"/>
  <c r="Q70" i="345"/>
  <c r="M70" i="345"/>
  <c r="I70" i="345"/>
  <c r="E70" i="345"/>
  <c r="AC69" i="345"/>
  <c r="Y69" i="345"/>
  <c r="U69" i="345"/>
  <c r="Q69" i="345"/>
  <c r="M69" i="345"/>
  <c r="I69" i="345"/>
  <c r="E69" i="345"/>
  <c r="AC68" i="345"/>
  <c r="Y68" i="345"/>
  <c r="U68" i="345"/>
  <c r="Q68" i="345"/>
  <c r="M68" i="345"/>
  <c r="I68" i="345"/>
  <c r="E68" i="345"/>
  <c r="AC67" i="345"/>
  <c r="Y67" i="345"/>
  <c r="U67" i="345"/>
  <c r="Q67" i="345"/>
  <c r="M67" i="345" a="1"/>
  <c r="M67" i="345" s="1"/>
  <c r="I67" i="345" a="1"/>
  <c r="I67" i="345" s="1"/>
  <c r="E67" i="345" a="1"/>
  <c r="E67" i="345" s="1"/>
  <c r="C66" i="345"/>
  <c r="P60" i="345"/>
  <c r="I59" i="345"/>
  <c r="F59" i="345"/>
  <c r="K59" i="345" s="1"/>
  <c r="AD58" i="345"/>
  <c r="N56" i="345"/>
  <c r="P56" i="345" s="1"/>
  <c r="N55" i="345"/>
  <c r="P55" i="345" s="1"/>
  <c r="E55" i="345"/>
  <c r="C55" i="345"/>
  <c r="T54" i="345"/>
  <c r="N54" i="345"/>
  <c r="P54" i="345" s="1"/>
  <c r="E54" i="345"/>
  <c r="C54" i="345"/>
  <c r="AA53" i="345"/>
  <c r="Z53" i="345"/>
  <c r="AB53" i="345" s="1"/>
  <c r="Y53" i="345"/>
  <c r="T53" i="345"/>
  <c r="N53" i="345"/>
  <c r="P53" i="345" s="1"/>
  <c r="E53" i="345"/>
  <c r="C53" i="345"/>
  <c r="T52" i="345"/>
  <c r="N52" i="345"/>
  <c r="P52" i="345" s="1"/>
  <c r="E52" i="345"/>
  <c r="C52" i="345"/>
  <c r="T51" i="345"/>
  <c r="N51" i="345"/>
  <c r="P51" i="345" s="1"/>
  <c r="C51" i="345"/>
  <c r="E51" i="345" s="1"/>
  <c r="E56" i="345" s="1"/>
  <c r="U4" i="345"/>
  <c r="E4" i="345"/>
  <c r="B2" i="345"/>
  <c r="AE1" i="345"/>
  <c r="E5" i="345" s="1"/>
  <c r="I5" i="345" s="1"/>
  <c r="M5" i="345" s="1"/>
  <c r="Q5" i="345" s="1"/>
  <c r="U5" i="345" s="1"/>
  <c r="Y5" i="345" s="1"/>
  <c r="AC5" i="345" s="1"/>
  <c r="AC70" i="344"/>
  <c r="Y70" i="344"/>
  <c r="U70" i="344"/>
  <c r="Q70" i="344"/>
  <c r="M70" i="344"/>
  <c r="I70" i="344"/>
  <c r="E70" i="344"/>
  <c r="AC69" i="344"/>
  <c r="Y69" i="344"/>
  <c r="U69" i="344"/>
  <c r="Q69" i="344"/>
  <c r="M69" i="344"/>
  <c r="I69" i="344"/>
  <c r="E69" i="344"/>
  <c r="AC68" i="344"/>
  <c r="Y68" i="344"/>
  <c r="U68" i="344"/>
  <c r="Q68" i="344"/>
  <c r="M68" i="344"/>
  <c r="I68" i="344"/>
  <c r="E68" i="344"/>
  <c r="AC67" i="344"/>
  <c r="Y67" i="344"/>
  <c r="U67" i="344"/>
  <c r="Q67" i="344"/>
  <c r="M67" i="344"/>
  <c r="M67" i="344" a="1"/>
  <c r="I67" i="344" a="1"/>
  <c r="I67" i="344" s="1"/>
  <c r="E67" i="344" a="1"/>
  <c r="E67" i="344" s="1"/>
  <c r="P58" i="344" s="1"/>
  <c r="C66" i="344"/>
  <c r="K59" i="344"/>
  <c r="I59" i="344"/>
  <c r="AD58" i="344"/>
  <c r="F58" i="344"/>
  <c r="K58" i="344" s="1"/>
  <c r="N56" i="344"/>
  <c r="P56" i="344" s="1"/>
  <c r="N55" i="344"/>
  <c r="P55" i="344" s="1"/>
  <c r="C55" i="344"/>
  <c r="E55" i="344" s="1"/>
  <c r="F59" i="344" s="1"/>
  <c r="T54" i="344"/>
  <c r="P54" i="344"/>
  <c r="N54" i="344"/>
  <c r="C54" i="344"/>
  <c r="E54" i="344" s="1"/>
  <c r="AB53" i="344"/>
  <c r="AA53" i="344"/>
  <c r="Z53" i="344"/>
  <c r="Y53" i="344"/>
  <c r="T53" i="344"/>
  <c r="P53" i="344"/>
  <c r="N53" i="344"/>
  <c r="C53" i="344"/>
  <c r="E53" i="344" s="1"/>
  <c r="T52" i="344"/>
  <c r="P52" i="344"/>
  <c r="N52" i="344"/>
  <c r="C52" i="344"/>
  <c r="E52" i="344" s="1"/>
  <c r="T51" i="344"/>
  <c r="N51" i="344"/>
  <c r="P51" i="344" s="1"/>
  <c r="I58" i="344" s="1"/>
  <c r="C51" i="344"/>
  <c r="E51" i="344" s="1"/>
  <c r="E56" i="344" s="1"/>
  <c r="U4" i="344"/>
  <c r="E4" i="344"/>
  <c r="B2" i="344"/>
  <c r="AE1" i="344"/>
  <c r="E5" i="344" s="1"/>
  <c r="I5" i="344" s="1"/>
  <c r="M5" i="344" s="1"/>
  <c r="Q5" i="344" s="1"/>
  <c r="U5" i="344" s="1"/>
  <c r="Y5" i="344" s="1"/>
  <c r="AC5" i="344" s="1"/>
  <c r="AC70" i="343"/>
  <c r="Y70" i="343"/>
  <c r="U70" i="343"/>
  <c r="Q70" i="343"/>
  <c r="M70" i="343"/>
  <c r="I70" i="343"/>
  <c r="E70" i="343"/>
  <c r="AC69" i="343"/>
  <c r="Y69" i="343"/>
  <c r="U69" i="343"/>
  <c r="Q69" i="343"/>
  <c r="P60" i="343" s="1"/>
  <c r="M69" i="343"/>
  <c r="I69" i="343"/>
  <c r="E69" i="343"/>
  <c r="AC68" i="343"/>
  <c r="Y68" i="343"/>
  <c r="U68" i="343"/>
  <c r="Q68" i="343"/>
  <c r="M68" i="343"/>
  <c r="I68" i="343"/>
  <c r="E68" i="343"/>
  <c r="AC67" i="343"/>
  <c r="Y67" i="343"/>
  <c r="U67" i="343"/>
  <c r="Q67" i="343"/>
  <c r="M67" i="343"/>
  <c r="M67" i="343" a="1"/>
  <c r="I67" i="343" a="1"/>
  <c r="I67" i="343" s="1"/>
  <c r="E67" i="343"/>
  <c r="E67" i="343" a="1"/>
  <c r="C66" i="343"/>
  <c r="AD58" i="343"/>
  <c r="N56" i="343"/>
  <c r="P56" i="343" s="1"/>
  <c r="P55" i="343"/>
  <c r="N55" i="343"/>
  <c r="E55" i="343"/>
  <c r="F59" i="343" s="1"/>
  <c r="C55" i="343"/>
  <c r="T54" i="343"/>
  <c r="N54" i="343"/>
  <c r="P54" i="343" s="1"/>
  <c r="E54" i="343"/>
  <c r="C54" i="343"/>
  <c r="AA53" i="343"/>
  <c r="Z53" i="343"/>
  <c r="AB53" i="343" s="1"/>
  <c r="Y53" i="343"/>
  <c r="T53" i="343"/>
  <c r="N53" i="343"/>
  <c r="P53" i="343" s="1"/>
  <c r="C53" i="343"/>
  <c r="E53" i="343" s="1"/>
  <c r="T52" i="343"/>
  <c r="P52" i="343"/>
  <c r="N52" i="343"/>
  <c r="C52" i="343"/>
  <c r="E52" i="343" s="1"/>
  <c r="T51" i="343"/>
  <c r="P51" i="343"/>
  <c r="N51" i="343"/>
  <c r="E51" i="343"/>
  <c r="C51" i="343"/>
  <c r="U4" i="343"/>
  <c r="E4" i="343"/>
  <c r="B2" i="343"/>
  <c r="AE1" i="343"/>
  <c r="E5" i="343" s="1"/>
  <c r="I5" i="343" s="1"/>
  <c r="M5" i="343" s="1"/>
  <c r="Q5" i="343" s="1"/>
  <c r="U5" i="343" s="1"/>
  <c r="Y5" i="343" s="1"/>
  <c r="AC5" i="343" s="1"/>
  <c r="AC70" i="342"/>
  <c r="Y70" i="342"/>
  <c r="U70" i="342"/>
  <c r="Q70" i="342"/>
  <c r="M70" i="342"/>
  <c r="I70" i="342"/>
  <c r="E70" i="342"/>
  <c r="AC69" i="342"/>
  <c r="Y69" i="342"/>
  <c r="U69" i="342"/>
  <c r="Q69" i="342"/>
  <c r="M69" i="342"/>
  <c r="I69" i="342"/>
  <c r="E69" i="342"/>
  <c r="P60" i="342" s="1"/>
  <c r="AC68" i="342"/>
  <c r="Y68" i="342"/>
  <c r="U68" i="342"/>
  <c r="Q68" i="342"/>
  <c r="M68" i="342"/>
  <c r="I68" i="342"/>
  <c r="E68" i="342"/>
  <c r="AC67" i="342"/>
  <c r="Y67" i="342"/>
  <c r="U67" i="342"/>
  <c r="Q67" i="342"/>
  <c r="M67" i="342"/>
  <c r="M67" i="342" a="1"/>
  <c r="I67" i="342" a="1"/>
  <c r="I67" i="342" s="1"/>
  <c r="E67" i="342" a="1"/>
  <c r="E67" i="342" s="1"/>
  <c r="C66" i="342"/>
  <c r="F59" i="342"/>
  <c r="AD58" i="342"/>
  <c r="P58" i="342"/>
  <c r="P56" i="342"/>
  <c r="N56" i="342"/>
  <c r="P55" i="342"/>
  <c r="N55" i="342"/>
  <c r="C55" i="342"/>
  <c r="E55" i="342" s="1"/>
  <c r="T54" i="342"/>
  <c r="P54" i="342"/>
  <c r="N54" i="342"/>
  <c r="E54" i="342"/>
  <c r="C54" i="342"/>
  <c r="AA53" i="342"/>
  <c r="Z53" i="342"/>
  <c r="Y53" i="342"/>
  <c r="AB53" i="342" s="1"/>
  <c r="T53" i="342"/>
  <c r="N53" i="342"/>
  <c r="P53" i="342" s="1"/>
  <c r="C53" i="342"/>
  <c r="E53" i="342" s="1"/>
  <c r="T52" i="342"/>
  <c r="N52" i="342"/>
  <c r="P52" i="342" s="1"/>
  <c r="E52" i="342"/>
  <c r="C52" i="342"/>
  <c r="T51" i="342"/>
  <c r="P51" i="342"/>
  <c r="N51" i="342"/>
  <c r="C51" i="342"/>
  <c r="E51" i="342" s="1"/>
  <c r="U4" i="342"/>
  <c r="E4" i="342"/>
  <c r="B2" i="342"/>
  <c r="AE1" i="342"/>
  <c r="E5" i="342" s="1"/>
  <c r="I5" i="342" s="1"/>
  <c r="M5" i="342" s="1"/>
  <c r="Q5" i="342" s="1"/>
  <c r="U5" i="342" s="1"/>
  <c r="Y5" i="342" s="1"/>
  <c r="AC5" i="342" s="1"/>
  <c r="AC70" i="341"/>
  <c r="Y70" i="341"/>
  <c r="U70" i="341"/>
  <c r="Q70" i="341"/>
  <c r="M70" i="341"/>
  <c r="I70" i="341"/>
  <c r="E70" i="341"/>
  <c r="AC69" i="341"/>
  <c r="Y69" i="341"/>
  <c r="U69" i="341"/>
  <c r="Q69" i="341"/>
  <c r="M69" i="341"/>
  <c r="I69" i="341"/>
  <c r="E69" i="341"/>
  <c r="AC68" i="341"/>
  <c r="Y68" i="341"/>
  <c r="U68" i="341"/>
  <c r="Q68" i="341"/>
  <c r="M68" i="341"/>
  <c r="P59" i="341" s="1"/>
  <c r="I68" i="341"/>
  <c r="E68" i="341"/>
  <c r="AC67" i="341"/>
  <c r="Y67" i="341"/>
  <c r="U67" i="341"/>
  <c r="Q67" i="341"/>
  <c r="M67" i="341" a="1"/>
  <c r="M67" i="341" s="1"/>
  <c r="I67" i="341"/>
  <c r="I67" i="341" a="1"/>
  <c r="E67" i="341" a="1"/>
  <c r="E67" i="341" s="1"/>
  <c r="P58" i="341" s="1"/>
  <c r="C66" i="341"/>
  <c r="AD58" i="341"/>
  <c r="F58" i="341"/>
  <c r="P56" i="341"/>
  <c r="N56" i="341"/>
  <c r="N55" i="341"/>
  <c r="P55" i="341" s="1"/>
  <c r="E55" i="341"/>
  <c r="F59" i="341" s="1"/>
  <c r="K59" i="341" s="1"/>
  <c r="C55" i="341"/>
  <c r="T54" i="341"/>
  <c r="P54" i="341"/>
  <c r="N54" i="341"/>
  <c r="C54" i="341"/>
  <c r="E54" i="341" s="1"/>
  <c r="AA53" i="341"/>
  <c r="Z53" i="341"/>
  <c r="Y53" i="341"/>
  <c r="AB53" i="341" s="1"/>
  <c r="T53" i="341"/>
  <c r="N53" i="341"/>
  <c r="P53" i="341" s="1"/>
  <c r="C53" i="341"/>
  <c r="E53" i="341" s="1"/>
  <c r="T52" i="341"/>
  <c r="N52" i="341"/>
  <c r="P52" i="341" s="1"/>
  <c r="E52" i="341"/>
  <c r="C52" i="341"/>
  <c r="T51" i="341"/>
  <c r="I59" i="341" s="1"/>
  <c r="P51" i="341"/>
  <c r="I58" i="341" s="1"/>
  <c r="N51" i="341"/>
  <c r="E51" i="341"/>
  <c r="C51" i="341"/>
  <c r="U4" i="341"/>
  <c r="E4" i="341"/>
  <c r="B2" i="341"/>
  <c r="AE1" i="341"/>
  <c r="C65" i="341" s="1"/>
  <c r="AC70" i="340"/>
  <c r="Y70" i="340"/>
  <c r="U70" i="340"/>
  <c r="Q70" i="340"/>
  <c r="M70" i="340"/>
  <c r="I70" i="340"/>
  <c r="E70" i="340"/>
  <c r="P61" i="340" s="1"/>
  <c r="AC69" i="340"/>
  <c r="Y69" i="340"/>
  <c r="U69" i="340"/>
  <c r="P60" i="340" s="1"/>
  <c r="Q69" i="340"/>
  <c r="M69" i="340"/>
  <c r="I69" i="340"/>
  <c r="E69" i="340"/>
  <c r="AC68" i="340"/>
  <c r="Y68" i="340"/>
  <c r="U68" i="340"/>
  <c r="Q68" i="340"/>
  <c r="M68" i="340"/>
  <c r="P59" i="340" s="1"/>
  <c r="I68" i="340"/>
  <c r="E68" i="340"/>
  <c r="AC67" i="340"/>
  <c r="Y67" i="340"/>
  <c r="U67" i="340"/>
  <c r="Q67" i="340"/>
  <c r="M67" i="340" a="1"/>
  <c r="M67" i="340" s="1"/>
  <c r="I67" i="340" a="1"/>
  <c r="I67" i="340" s="1"/>
  <c r="E67" i="340" a="1"/>
  <c r="E67" i="340" s="1"/>
  <c r="C66" i="340"/>
  <c r="AD58" i="340"/>
  <c r="N56" i="340"/>
  <c r="P56" i="340" s="1"/>
  <c r="P55" i="340"/>
  <c r="N55" i="340"/>
  <c r="C55" i="340"/>
  <c r="E55" i="340" s="1"/>
  <c r="F59" i="340" s="1"/>
  <c r="T54" i="340"/>
  <c r="P54" i="340"/>
  <c r="N54" i="340"/>
  <c r="C54" i="340"/>
  <c r="E54" i="340" s="1"/>
  <c r="AA53" i="340"/>
  <c r="Z53" i="340"/>
  <c r="Y53" i="340"/>
  <c r="AB53" i="340" s="1"/>
  <c r="T53" i="340"/>
  <c r="P53" i="340"/>
  <c r="N53" i="340"/>
  <c r="C53" i="340"/>
  <c r="E53" i="340" s="1"/>
  <c r="T52" i="340"/>
  <c r="N52" i="340"/>
  <c r="P52" i="340" s="1"/>
  <c r="C52" i="340"/>
  <c r="E52" i="340" s="1"/>
  <c r="T51" i="340"/>
  <c r="N51" i="340"/>
  <c r="P51" i="340" s="1"/>
  <c r="E51" i="340"/>
  <c r="C51" i="340"/>
  <c r="U4" i="340"/>
  <c r="E4" i="340"/>
  <c r="B2" i="340"/>
  <c r="AE1" i="340"/>
  <c r="E5" i="340" s="1"/>
  <c r="I5" i="340" s="1"/>
  <c r="M5" i="340" s="1"/>
  <c r="Q5" i="340" s="1"/>
  <c r="U5" i="340" s="1"/>
  <c r="Y5" i="340" s="1"/>
  <c r="AC5" i="340" s="1"/>
  <c r="AC70" i="339"/>
  <c r="Y70" i="339"/>
  <c r="U70" i="339"/>
  <c r="Q70" i="339"/>
  <c r="M70" i="339"/>
  <c r="I70" i="339"/>
  <c r="P61" i="339" s="1"/>
  <c r="E70" i="339"/>
  <c r="AC69" i="339"/>
  <c r="Y69" i="339"/>
  <c r="U69" i="339"/>
  <c r="Q69" i="339"/>
  <c r="M69" i="339"/>
  <c r="I69" i="339"/>
  <c r="E69" i="339"/>
  <c r="AC68" i="339"/>
  <c r="Y68" i="339"/>
  <c r="U68" i="339"/>
  <c r="Q68" i="339"/>
  <c r="M68" i="339"/>
  <c r="I68" i="339"/>
  <c r="E68" i="339"/>
  <c r="P59" i="339" s="1"/>
  <c r="AC67" i="339"/>
  <c r="Y67" i="339"/>
  <c r="U67" i="339"/>
  <c r="Q67" i="339"/>
  <c r="M67" i="339" a="1"/>
  <c r="M67" i="339" s="1"/>
  <c r="I67" i="339"/>
  <c r="I67" i="339" a="1"/>
  <c r="E67" i="339"/>
  <c r="E67" i="339" a="1"/>
  <c r="C66" i="339"/>
  <c r="P60" i="339"/>
  <c r="F59" i="339"/>
  <c r="AD58" i="339"/>
  <c r="N56" i="339"/>
  <c r="P56" i="339" s="1"/>
  <c r="P55" i="339"/>
  <c r="N55" i="339"/>
  <c r="C55" i="339"/>
  <c r="E55" i="339" s="1"/>
  <c r="T54" i="339"/>
  <c r="P54" i="339"/>
  <c r="N54" i="339"/>
  <c r="E54" i="339"/>
  <c r="C54" i="339"/>
  <c r="AA53" i="339"/>
  <c r="Z53" i="339"/>
  <c r="Y53" i="339"/>
  <c r="T53" i="339"/>
  <c r="P53" i="339"/>
  <c r="N53" i="339"/>
  <c r="C53" i="339"/>
  <c r="E53" i="339" s="1"/>
  <c r="T52" i="339"/>
  <c r="I59" i="339" s="1"/>
  <c r="N52" i="339"/>
  <c r="P52" i="339" s="1"/>
  <c r="E52" i="339"/>
  <c r="C52" i="339"/>
  <c r="T51" i="339"/>
  <c r="N51" i="339"/>
  <c r="P51" i="339" s="1"/>
  <c r="I58" i="339" s="1"/>
  <c r="C51" i="339"/>
  <c r="E51" i="339" s="1"/>
  <c r="U4" i="339"/>
  <c r="E4" i="339"/>
  <c r="B2" i="339"/>
  <c r="AE1" i="339"/>
  <c r="C65" i="339" s="1"/>
  <c r="AC70" i="338"/>
  <c r="Y70" i="338"/>
  <c r="U70" i="338"/>
  <c r="Q70" i="338"/>
  <c r="M70" i="338"/>
  <c r="I70" i="338"/>
  <c r="E70" i="338"/>
  <c r="AC69" i="338"/>
  <c r="Y69" i="338"/>
  <c r="U69" i="338"/>
  <c r="Q69" i="338"/>
  <c r="M69" i="338"/>
  <c r="I69" i="338"/>
  <c r="E69" i="338"/>
  <c r="P60" i="338" s="1"/>
  <c r="AC68" i="338"/>
  <c r="Y68" i="338"/>
  <c r="U68" i="338"/>
  <c r="Q68" i="338"/>
  <c r="M68" i="338"/>
  <c r="I68" i="338"/>
  <c r="E68" i="338"/>
  <c r="AC67" i="338"/>
  <c r="Y67" i="338"/>
  <c r="U67" i="338"/>
  <c r="Q67" i="338"/>
  <c r="M67" i="338"/>
  <c r="P58" i="338" s="1"/>
  <c r="M67" i="338" a="1"/>
  <c r="I67" i="338"/>
  <c r="I67" i="338" a="1"/>
  <c r="E67" i="338" a="1"/>
  <c r="E67" i="338" s="1"/>
  <c r="C66" i="338"/>
  <c r="K59" i="338"/>
  <c r="AD58" i="338"/>
  <c r="N56" i="338"/>
  <c r="P56" i="338" s="1"/>
  <c r="P55" i="338"/>
  <c r="N55" i="338"/>
  <c r="C55" i="338"/>
  <c r="E55" i="338" s="1"/>
  <c r="F59" i="338" s="1"/>
  <c r="T54" i="338"/>
  <c r="P54" i="338"/>
  <c r="N54" i="338"/>
  <c r="C54" i="338"/>
  <c r="E54" i="338" s="1"/>
  <c r="AA53" i="338"/>
  <c r="Z53" i="338"/>
  <c r="AB53" i="338" s="1"/>
  <c r="Y53" i="338"/>
  <c r="T53" i="338"/>
  <c r="P53" i="338"/>
  <c r="N53" i="338"/>
  <c r="C53" i="338"/>
  <c r="E53" i="338" s="1"/>
  <c r="T52" i="338"/>
  <c r="I59" i="338" s="1"/>
  <c r="N52" i="338"/>
  <c r="P52" i="338" s="1"/>
  <c r="C52" i="338"/>
  <c r="E52" i="338" s="1"/>
  <c r="T51" i="338"/>
  <c r="N51" i="338"/>
  <c r="P51" i="338" s="1"/>
  <c r="E51" i="338"/>
  <c r="C51" i="338"/>
  <c r="U4" i="338"/>
  <c r="E4" i="338"/>
  <c r="B2" i="338"/>
  <c r="AE1" i="338"/>
  <c r="C65" i="338" s="1"/>
  <c r="AC70" i="337"/>
  <c r="Y70" i="337"/>
  <c r="U70" i="337"/>
  <c r="Q70" i="337"/>
  <c r="M70" i="337"/>
  <c r="I70" i="337"/>
  <c r="E70" i="337"/>
  <c r="AC69" i="337"/>
  <c r="Y69" i="337"/>
  <c r="U69" i="337"/>
  <c r="Q69" i="337"/>
  <c r="M69" i="337"/>
  <c r="I69" i="337"/>
  <c r="E69" i="337"/>
  <c r="P60" i="337" s="1"/>
  <c r="AC68" i="337"/>
  <c r="P59" i="337" s="1"/>
  <c r="Y68" i="337"/>
  <c r="U68" i="337"/>
  <c r="Q68" i="337"/>
  <c r="M68" i="337"/>
  <c r="I68" i="337"/>
  <c r="E68" i="337"/>
  <c r="AC67" i="337"/>
  <c r="Y67" i="337"/>
  <c r="U67" i="337"/>
  <c r="Q67" i="337"/>
  <c r="M67" i="337" a="1"/>
  <c r="M67" i="337" s="1"/>
  <c r="I67" i="337"/>
  <c r="I67" i="337" a="1"/>
  <c r="E67" i="337" a="1"/>
  <c r="E67" i="337" s="1"/>
  <c r="C66" i="337"/>
  <c r="AD58" i="337"/>
  <c r="P56" i="337"/>
  <c r="N56" i="337"/>
  <c r="E56" i="337"/>
  <c r="P55" i="337"/>
  <c r="N55" i="337"/>
  <c r="C55" i="337"/>
  <c r="E55" i="337" s="1"/>
  <c r="F59" i="337" s="1"/>
  <c r="K59" i="337" s="1"/>
  <c r="T54" i="337"/>
  <c r="P54" i="337"/>
  <c r="N54" i="337"/>
  <c r="E54" i="337"/>
  <c r="C54" i="337"/>
  <c r="AA53" i="337"/>
  <c r="Z53" i="337"/>
  <c r="Y53" i="337"/>
  <c r="AB53" i="337" s="1"/>
  <c r="T53" i="337"/>
  <c r="P53" i="337"/>
  <c r="N53" i="337"/>
  <c r="C53" i="337"/>
  <c r="E53" i="337" s="1"/>
  <c r="T52" i="337"/>
  <c r="P52" i="337"/>
  <c r="N52" i="337"/>
  <c r="C52" i="337"/>
  <c r="E52" i="337" s="1"/>
  <c r="F58" i="337" s="1"/>
  <c r="T51" i="337"/>
  <c r="I59" i="337" s="1"/>
  <c r="N51" i="337"/>
  <c r="P51" i="337" s="1"/>
  <c r="C51" i="337"/>
  <c r="E51" i="337" s="1"/>
  <c r="U4" i="337"/>
  <c r="E4" i="337"/>
  <c r="B2" i="337"/>
  <c r="AE1" i="337"/>
  <c r="AC70" i="336"/>
  <c r="Y70" i="336"/>
  <c r="U70" i="336"/>
  <c r="Q70" i="336"/>
  <c r="M70" i="336"/>
  <c r="I70" i="336"/>
  <c r="E70" i="336"/>
  <c r="P61" i="336" s="1"/>
  <c r="AC69" i="336"/>
  <c r="Y69" i="336"/>
  <c r="U69" i="336"/>
  <c r="Q69" i="336"/>
  <c r="M69" i="336"/>
  <c r="I69" i="336"/>
  <c r="E69" i="336"/>
  <c r="AC68" i="336"/>
  <c r="Y68" i="336"/>
  <c r="U68" i="336"/>
  <c r="Q68" i="336"/>
  <c r="M68" i="336"/>
  <c r="I68" i="336"/>
  <c r="E68" i="336"/>
  <c r="AC67" i="336"/>
  <c r="Y67" i="336"/>
  <c r="U67" i="336"/>
  <c r="Q67" i="336"/>
  <c r="M67" i="336" a="1"/>
  <c r="M67" i="336" s="1"/>
  <c r="I67" i="336"/>
  <c r="I67" i="336" a="1"/>
  <c r="E67" i="336" a="1"/>
  <c r="E67" i="336" s="1"/>
  <c r="C66" i="336"/>
  <c r="I59" i="336"/>
  <c r="AD58" i="336"/>
  <c r="N56" i="336"/>
  <c r="P56" i="336" s="1"/>
  <c r="N55" i="336"/>
  <c r="P55" i="336" s="1"/>
  <c r="C55" i="336"/>
  <c r="E55" i="336" s="1"/>
  <c r="F59" i="336" s="1"/>
  <c r="K59" i="336" s="1"/>
  <c r="T54" i="336"/>
  <c r="P54" i="336"/>
  <c r="N54" i="336"/>
  <c r="C54" i="336"/>
  <c r="E54" i="336" s="1"/>
  <c r="AA53" i="336"/>
  <c r="Z53" i="336"/>
  <c r="AB53" i="336" s="1"/>
  <c r="Y53" i="336"/>
  <c r="T53" i="336"/>
  <c r="P53" i="336"/>
  <c r="N53" i="336"/>
  <c r="E53" i="336"/>
  <c r="C53" i="336"/>
  <c r="T52" i="336"/>
  <c r="P52" i="336"/>
  <c r="N52" i="336"/>
  <c r="C52" i="336"/>
  <c r="E52" i="336" s="1"/>
  <c r="F58" i="336" s="1"/>
  <c r="T51" i="336"/>
  <c r="N51" i="336"/>
  <c r="P51" i="336" s="1"/>
  <c r="I58" i="336" s="1"/>
  <c r="E51" i="336"/>
  <c r="C51" i="336"/>
  <c r="U4" i="336"/>
  <c r="E4" i="336"/>
  <c r="B2" i="336"/>
  <c r="AE1" i="336"/>
  <c r="AC70" i="335"/>
  <c r="Y70" i="335"/>
  <c r="U70" i="335"/>
  <c r="Q70" i="335"/>
  <c r="M70" i="335"/>
  <c r="I70" i="335"/>
  <c r="E70" i="335"/>
  <c r="P61" i="335" s="1"/>
  <c r="AC69" i="335"/>
  <c r="Y69" i="335"/>
  <c r="U69" i="335"/>
  <c r="Q69" i="335"/>
  <c r="M69" i="335"/>
  <c r="I69" i="335"/>
  <c r="E69" i="335"/>
  <c r="AC68" i="335"/>
  <c r="Y68" i="335"/>
  <c r="U68" i="335"/>
  <c r="Q68" i="335"/>
  <c r="M68" i="335"/>
  <c r="I68" i="335"/>
  <c r="E68" i="335"/>
  <c r="P59" i="335" s="1"/>
  <c r="AC67" i="335"/>
  <c r="Y67" i="335"/>
  <c r="U67" i="335"/>
  <c r="Q67" i="335"/>
  <c r="M67" i="335"/>
  <c r="M67" i="335" a="1"/>
  <c r="I67" i="335"/>
  <c r="I67" i="335" a="1"/>
  <c r="E67" i="335" a="1"/>
  <c r="E67" i="335" s="1"/>
  <c r="C66" i="335"/>
  <c r="AD58" i="335"/>
  <c r="N56" i="335"/>
  <c r="P56" i="335" s="1"/>
  <c r="P55" i="335"/>
  <c r="N55" i="335"/>
  <c r="C55" i="335"/>
  <c r="E55" i="335" s="1"/>
  <c r="F59" i="335" s="1"/>
  <c r="T54" i="335"/>
  <c r="P54" i="335"/>
  <c r="N54" i="335"/>
  <c r="C54" i="335"/>
  <c r="E54" i="335" s="1"/>
  <c r="AB53" i="335"/>
  <c r="AA53" i="335"/>
  <c r="Z53" i="335"/>
  <c r="Y53" i="335"/>
  <c r="T53" i="335"/>
  <c r="N53" i="335"/>
  <c r="P53" i="335" s="1"/>
  <c r="C53" i="335"/>
  <c r="E53" i="335" s="1"/>
  <c r="T52" i="335"/>
  <c r="I59" i="335" s="1"/>
  <c r="N52" i="335"/>
  <c r="P52" i="335" s="1"/>
  <c r="I58" i="335" s="1"/>
  <c r="E52" i="335"/>
  <c r="C52" i="335"/>
  <c r="T51" i="335"/>
  <c r="N51" i="335"/>
  <c r="P51" i="335" s="1"/>
  <c r="E51" i="335"/>
  <c r="C51" i="335"/>
  <c r="U4" i="335"/>
  <c r="E4" i="335"/>
  <c r="B2" i="335"/>
  <c r="AE1" i="335"/>
  <c r="E5" i="335" s="1"/>
  <c r="I5" i="335" s="1"/>
  <c r="M5" i="335" s="1"/>
  <c r="Q5" i="335" s="1"/>
  <c r="U5" i="335" s="1"/>
  <c r="Y5" i="335" s="1"/>
  <c r="AC5" i="335" s="1"/>
  <c r="AC70" i="334"/>
  <c r="Y70" i="334"/>
  <c r="U70" i="334"/>
  <c r="Q70" i="334"/>
  <c r="M70" i="334"/>
  <c r="I70" i="334"/>
  <c r="E70" i="334"/>
  <c r="AC69" i="334"/>
  <c r="Y69" i="334"/>
  <c r="U69" i="334"/>
  <c r="Q69" i="334"/>
  <c r="M69" i="334"/>
  <c r="I69" i="334"/>
  <c r="E69" i="334"/>
  <c r="P60" i="334" s="1"/>
  <c r="AC68" i="334"/>
  <c r="Y68" i="334"/>
  <c r="U68" i="334"/>
  <c r="Q68" i="334"/>
  <c r="P59" i="334" s="1"/>
  <c r="M68" i="334"/>
  <c r="I68" i="334"/>
  <c r="E68" i="334"/>
  <c r="AC67" i="334"/>
  <c r="Y67" i="334"/>
  <c r="U67" i="334"/>
  <c r="Q67" i="334"/>
  <c r="M67" i="334"/>
  <c r="M67" i="334" a="1"/>
  <c r="I67" i="334" a="1"/>
  <c r="I67" i="334" s="1"/>
  <c r="E67" i="334"/>
  <c r="E67" i="334" a="1"/>
  <c r="C66" i="334"/>
  <c r="AD58" i="334"/>
  <c r="N56" i="334"/>
  <c r="P56" i="334" s="1"/>
  <c r="N55" i="334"/>
  <c r="P55" i="334" s="1"/>
  <c r="C55" i="334"/>
  <c r="E55" i="334" s="1"/>
  <c r="F59" i="334" s="1"/>
  <c r="T54" i="334"/>
  <c r="N54" i="334"/>
  <c r="P54" i="334" s="1"/>
  <c r="C54" i="334"/>
  <c r="E54" i="334" s="1"/>
  <c r="AB53" i="334"/>
  <c r="AA53" i="334"/>
  <c r="Z53" i="334"/>
  <c r="Y53" i="334"/>
  <c r="T53" i="334"/>
  <c r="N53" i="334"/>
  <c r="P53" i="334" s="1"/>
  <c r="C53" i="334"/>
  <c r="E53" i="334" s="1"/>
  <c r="T52" i="334"/>
  <c r="I59" i="334" s="1"/>
  <c r="N52" i="334"/>
  <c r="P52" i="334" s="1"/>
  <c r="C52" i="334"/>
  <c r="E52" i="334" s="1"/>
  <c r="T51" i="334"/>
  <c r="N51" i="334"/>
  <c r="P51" i="334" s="1"/>
  <c r="E51" i="334"/>
  <c r="C51" i="334"/>
  <c r="U4" i="334"/>
  <c r="E4" i="334"/>
  <c r="B2" i="334"/>
  <c r="AE1" i="334"/>
  <c r="C65" i="334" s="1"/>
  <c r="AC70" i="333"/>
  <c r="Y70" i="333"/>
  <c r="U70" i="333"/>
  <c r="Q70" i="333"/>
  <c r="M70" i="333"/>
  <c r="I70" i="333"/>
  <c r="E70" i="333"/>
  <c r="AC69" i="333"/>
  <c r="Y69" i="333"/>
  <c r="U69" i="333"/>
  <c r="Q69" i="333"/>
  <c r="M69" i="333"/>
  <c r="I69" i="333"/>
  <c r="E69" i="333"/>
  <c r="AC68" i="333"/>
  <c r="Y68" i="333"/>
  <c r="U68" i="333"/>
  <c r="Q68" i="333"/>
  <c r="M68" i="333"/>
  <c r="I68" i="333"/>
  <c r="E68" i="333"/>
  <c r="P59" i="333" s="1"/>
  <c r="AC67" i="333"/>
  <c r="Y67" i="333"/>
  <c r="U67" i="333"/>
  <c r="Q67" i="333"/>
  <c r="M67" i="333"/>
  <c r="M67" i="333" a="1"/>
  <c r="I67" i="333"/>
  <c r="I67" i="333" a="1"/>
  <c r="E67" i="333" a="1"/>
  <c r="E67" i="333" s="1"/>
  <c r="C66" i="333"/>
  <c r="I59" i="333"/>
  <c r="F59" i="333"/>
  <c r="AD58" i="333"/>
  <c r="N56" i="333"/>
  <c r="P56" i="333" s="1"/>
  <c r="P55" i="333"/>
  <c r="N55" i="333"/>
  <c r="E55" i="333"/>
  <c r="C55" i="333"/>
  <c r="T54" i="333"/>
  <c r="P54" i="333"/>
  <c r="N54" i="333"/>
  <c r="E54" i="333"/>
  <c r="C54" i="333"/>
  <c r="AB53" i="333"/>
  <c r="AA53" i="333"/>
  <c r="Z53" i="333"/>
  <c r="Y53" i="333"/>
  <c r="T53" i="333"/>
  <c r="N53" i="333"/>
  <c r="P53" i="333" s="1"/>
  <c r="E53" i="333"/>
  <c r="C53" i="333"/>
  <c r="T52" i="333"/>
  <c r="N52" i="333"/>
  <c r="P52" i="333" s="1"/>
  <c r="E52" i="333"/>
  <c r="C52" i="333"/>
  <c r="T51" i="333"/>
  <c r="N51" i="333"/>
  <c r="P51" i="333" s="1"/>
  <c r="E51" i="333"/>
  <c r="C51" i="333"/>
  <c r="U4" i="333"/>
  <c r="E4" i="333"/>
  <c r="B2" i="333"/>
  <c r="AE1" i="333"/>
  <c r="E5" i="333" s="1"/>
  <c r="I5" i="333" s="1"/>
  <c r="M5" i="333" s="1"/>
  <c r="Q5" i="333" s="1"/>
  <c r="U5" i="333" s="1"/>
  <c r="Y5" i="333" s="1"/>
  <c r="AC5" i="333" s="1"/>
  <c r="AC70" i="332"/>
  <c r="Y70" i="332"/>
  <c r="U70" i="332"/>
  <c r="Q70" i="332"/>
  <c r="M70" i="332"/>
  <c r="I70" i="332"/>
  <c r="E70" i="332"/>
  <c r="AC69" i="332"/>
  <c r="Y69" i="332"/>
  <c r="U69" i="332"/>
  <c r="Q69" i="332"/>
  <c r="M69" i="332"/>
  <c r="I69" i="332"/>
  <c r="E69" i="332"/>
  <c r="P60" i="332" s="1"/>
  <c r="AC68" i="332"/>
  <c r="Y68" i="332"/>
  <c r="U68" i="332"/>
  <c r="Q68" i="332"/>
  <c r="M68" i="332"/>
  <c r="I68" i="332"/>
  <c r="E68" i="332"/>
  <c r="AC67" i="332"/>
  <c r="Y67" i="332"/>
  <c r="U67" i="332"/>
  <c r="Q67" i="332"/>
  <c r="M67" i="332" a="1"/>
  <c r="M67" i="332" s="1"/>
  <c r="I67" i="332"/>
  <c r="I67" i="332" a="1"/>
  <c r="E67" i="332" a="1"/>
  <c r="E67" i="332" s="1"/>
  <c r="C66" i="332"/>
  <c r="I59" i="332"/>
  <c r="AD58" i="332"/>
  <c r="P56" i="332"/>
  <c r="N56" i="332"/>
  <c r="P55" i="332"/>
  <c r="N55" i="332"/>
  <c r="C55" i="332"/>
  <c r="E55" i="332" s="1"/>
  <c r="F59" i="332" s="1"/>
  <c r="K59" i="332" s="1"/>
  <c r="T54" i="332"/>
  <c r="P54" i="332"/>
  <c r="N54" i="332"/>
  <c r="C54" i="332"/>
  <c r="E54" i="332" s="1"/>
  <c r="AA53" i="332"/>
  <c r="Z53" i="332"/>
  <c r="AB53" i="332" s="1"/>
  <c r="Y53" i="332"/>
  <c r="T53" i="332"/>
  <c r="N53" i="332"/>
  <c r="P53" i="332" s="1"/>
  <c r="E53" i="332"/>
  <c r="C53" i="332"/>
  <c r="T52" i="332"/>
  <c r="N52" i="332"/>
  <c r="P52" i="332" s="1"/>
  <c r="C52" i="332"/>
  <c r="E52" i="332" s="1"/>
  <c r="T51" i="332"/>
  <c r="N51" i="332"/>
  <c r="P51" i="332" s="1"/>
  <c r="C51" i="332"/>
  <c r="E51" i="332" s="1"/>
  <c r="U4" i="332"/>
  <c r="E4" i="332"/>
  <c r="B2" i="332"/>
  <c r="AE1" i="332"/>
  <c r="AC70" i="331"/>
  <c r="Y70" i="331"/>
  <c r="U70" i="331"/>
  <c r="Q70" i="331"/>
  <c r="M70" i="331"/>
  <c r="I70" i="331"/>
  <c r="E70" i="331"/>
  <c r="AC69" i="331"/>
  <c r="Y69" i="331"/>
  <c r="U69" i="331"/>
  <c r="Q69" i="331"/>
  <c r="M69" i="331"/>
  <c r="I69" i="331"/>
  <c r="E69" i="331"/>
  <c r="P60" i="331" s="1"/>
  <c r="AC68" i="331"/>
  <c r="Y68" i="331"/>
  <c r="U68" i="331"/>
  <c r="Q68" i="331"/>
  <c r="M68" i="331"/>
  <c r="I68" i="331"/>
  <c r="E68" i="331"/>
  <c r="AC67" i="331"/>
  <c r="Y67" i="331"/>
  <c r="U67" i="331"/>
  <c r="P58" i="331" s="1"/>
  <c r="Q67" i="331"/>
  <c r="M67" i="331"/>
  <c r="M67" i="331" a="1"/>
  <c r="I67" i="331"/>
  <c r="I67" i="331" a="1"/>
  <c r="E67" i="331" a="1"/>
  <c r="E67" i="331" s="1"/>
  <c r="C66" i="331"/>
  <c r="P59" i="331"/>
  <c r="AD58" i="331"/>
  <c r="P56" i="331"/>
  <c r="N56" i="331"/>
  <c r="P55" i="331"/>
  <c r="N55" i="331"/>
  <c r="C55" i="331"/>
  <c r="E55" i="331" s="1"/>
  <c r="F59" i="331" s="1"/>
  <c r="K59" i="331" s="1"/>
  <c r="T54" i="331"/>
  <c r="N54" i="331"/>
  <c r="P54" i="331" s="1"/>
  <c r="C54" i="331"/>
  <c r="E54" i="331" s="1"/>
  <c r="AA53" i="331"/>
  <c r="Z53" i="331"/>
  <c r="AB53" i="331" s="1"/>
  <c r="Y53" i="331"/>
  <c r="T53" i="331"/>
  <c r="P53" i="331"/>
  <c r="N53" i="331"/>
  <c r="C53" i="331"/>
  <c r="E53" i="331" s="1"/>
  <c r="T52" i="331"/>
  <c r="I59" i="331" s="1"/>
  <c r="P52" i="331"/>
  <c r="N52" i="331"/>
  <c r="C52" i="331"/>
  <c r="E52" i="331" s="1"/>
  <c r="T51" i="331"/>
  <c r="P51" i="331"/>
  <c r="N51" i="331"/>
  <c r="C51" i="331"/>
  <c r="E51" i="331" s="1"/>
  <c r="U4" i="331"/>
  <c r="E4" i="331"/>
  <c r="B2" i="331"/>
  <c r="AE1" i="331"/>
  <c r="AC70" i="330"/>
  <c r="Y70" i="330"/>
  <c r="U70" i="330"/>
  <c r="Q70" i="330"/>
  <c r="M70" i="330"/>
  <c r="I70" i="330"/>
  <c r="P61" i="330" s="1"/>
  <c r="E70" i="330"/>
  <c r="AC69" i="330"/>
  <c r="Y69" i="330"/>
  <c r="U69" i="330"/>
  <c r="Q69" i="330"/>
  <c r="M69" i="330"/>
  <c r="I69" i="330"/>
  <c r="E69" i="330"/>
  <c r="AC68" i="330"/>
  <c r="Y68" i="330"/>
  <c r="U68" i="330"/>
  <c r="Q68" i="330"/>
  <c r="M68" i="330"/>
  <c r="I68" i="330"/>
  <c r="E68" i="330"/>
  <c r="AC67" i="330"/>
  <c r="Y67" i="330"/>
  <c r="U67" i="330"/>
  <c r="Q67" i="330"/>
  <c r="M67" i="330" a="1"/>
  <c r="M67" i="330" s="1"/>
  <c r="I67" i="330" a="1"/>
  <c r="I67" i="330" s="1"/>
  <c r="E67" i="330" a="1"/>
  <c r="E67" i="330" s="1"/>
  <c r="C66" i="330"/>
  <c r="P60" i="330"/>
  <c r="F59" i="330"/>
  <c r="AD58" i="330"/>
  <c r="P56" i="330"/>
  <c r="N56" i="330"/>
  <c r="N55" i="330"/>
  <c r="P55" i="330" s="1"/>
  <c r="E55" i="330"/>
  <c r="C55" i="330"/>
  <c r="T54" i="330"/>
  <c r="I59" i="330" s="1"/>
  <c r="P54" i="330"/>
  <c r="N54" i="330"/>
  <c r="E54" i="330"/>
  <c r="C54" i="330"/>
  <c r="AA53" i="330"/>
  <c r="Z53" i="330"/>
  <c r="AB53" i="330" s="1"/>
  <c r="Y53" i="330"/>
  <c r="T53" i="330"/>
  <c r="N53" i="330"/>
  <c r="P53" i="330" s="1"/>
  <c r="C53" i="330"/>
  <c r="E53" i="330" s="1"/>
  <c r="T52" i="330"/>
  <c r="N52" i="330"/>
  <c r="P52" i="330" s="1"/>
  <c r="E52" i="330"/>
  <c r="C52" i="330"/>
  <c r="T51" i="330"/>
  <c r="P51" i="330"/>
  <c r="N51" i="330"/>
  <c r="C51" i="330"/>
  <c r="E51" i="330" s="1"/>
  <c r="U4" i="330"/>
  <c r="E4" i="330"/>
  <c r="B2" i="330"/>
  <c r="AE1" i="330"/>
  <c r="C65" i="330" s="1"/>
  <c r="AC70" i="329"/>
  <c r="Y70" i="329"/>
  <c r="U70" i="329"/>
  <c r="Q70" i="329"/>
  <c r="M70" i="329"/>
  <c r="I70" i="329"/>
  <c r="P61" i="329" s="1"/>
  <c r="E70" i="329"/>
  <c r="AC69" i="329"/>
  <c r="Y69" i="329"/>
  <c r="U69" i="329"/>
  <c r="Q69" i="329"/>
  <c r="M69" i="329"/>
  <c r="I69" i="329"/>
  <c r="E69" i="329"/>
  <c r="AC68" i="329"/>
  <c r="Y68" i="329"/>
  <c r="U68" i="329"/>
  <c r="Q68" i="329"/>
  <c r="M68" i="329"/>
  <c r="I68" i="329"/>
  <c r="E68" i="329"/>
  <c r="AC67" i="329"/>
  <c r="Y67" i="329"/>
  <c r="U67" i="329"/>
  <c r="Q67" i="329"/>
  <c r="M67" i="329"/>
  <c r="M67" i="329" a="1"/>
  <c r="I67" i="329"/>
  <c r="I67" i="329" a="1"/>
  <c r="E67" i="329"/>
  <c r="E67" i="329" a="1"/>
  <c r="C66" i="329"/>
  <c r="P59" i="329"/>
  <c r="AD58" i="329"/>
  <c r="N56" i="329"/>
  <c r="P56" i="329" s="1"/>
  <c r="N55" i="329"/>
  <c r="P55" i="329" s="1"/>
  <c r="C55" i="329"/>
  <c r="E55" i="329" s="1"/>
  <c r="F59" i="329" s="1"/>
  <c r="T54" i="329"/>
  <c r="N54" i="329"/>
  <c r="P54" i="329" s="1"/>
  <c r="C54" i="329"/>
  <c r="E54" i="329" s="1"/>
  <c r="AB53" i="329"/>
  <c r="AA53" i="329"/>
  <c r="Z53" i="329"/>
  <c r="Y53" i="329"/>
  <c r="T53" i="329"/>
  <c r="P53" i="329"/>
  <c r="N53" i="329"/>
  <c r="C53" i="329"/>
  <c r="E53" i="329" s="1"/>
  <c r="T52" i="329"/>
  <c r="P52" i="329"/>
  <c r="N52" i="329"/>
  <c r="C52" i="329"/>
  <c r="E52" i="329" s="1"/>
  <c r="T51" i="329"/>
  <c r="N51" i="329"/>
  <c r="P51" i="329" s="1"/>
  <c r="C51" i="329"/>
  <c r="E51" i="329" s="1"/>
  <c r="E56" i="329" s="1"/>
  <c r="U4" i="329"/>
  <c r="E4" i="329"/>
  <c r="B2" i="329"/>
  <c r="AE1" i="329"/>
  <c r="C65" i="329" s="1"/>
  <c r="AC70" i="328"/>
  <c r="Y70" i="328"/>
  <c r="U70" i="328"/>
  <c r="Q70" i="328"/>
  <c r="M70" i="328"/>
  <c r="I70" i="328"/>
  <c r="E70" i="328"/>
  <c r="AC69" i="328"/>
  <c r="Y69" i="328"/>
  <c r="U69" i="328"/>
  <c r="Q69" i="328"/>
  <c r="M69" i="328"/>
  <c r="I69" i="328"/>
  <c r="P60" i="328" s="1"/>
  <c r="E69" i="328"/>
  <c r="AC68" i="328"/>
  <c r="Y68" i="328"/>
  <c r="U68" i="328"/>
  <c r="Q68" i="328"/>
  <c r="P59" i="328" s="1"/>
  <c r="M68" i="328"/>
  <c r="I68" i="328"/>
  <c r="E68" i="328"/>
  <c r="AC67" i="328"/>
  <c r="Y67" i="328"/>
  <c r="U67" i="328"/>
  <c r="Q67" i="328"/>
  <c r="P58" i="328" s="1"/>
  <c r="M67" i="328" a="1"/>
  <c r="M67" i="328" s="1"/>
  <c r="I67" i="328" a="1"/>
  <c r="I67" i="328" s="1"/>
  <c r="E67" i="328"/>
  <c r="E67" i="328" a="1"/>
  <c r="C66" i="328"/>
  <c r="K59" i="328"/>
  <c r="AD58" i="328"/>
  <c r="P56" i="328"/>
  <c r="N56" i="328"/>
  <c r="P55" i="328"/>
  <c r="N55" i="328"/>
  <c r="E55" i="328"/>
  <c r="F59" i="328" s="1"/>
  <c r="C55" i="328"/>
  <c r="T54" i="328"/>
  <c r="P54" i="328"/>
  <c r="N54" i="328"/>
  <c r="E54" i="328"/>
  <c r="C54" i="328"/>
  <c r="AA53" i="328"/>
  <c r="Z53" i="328"/>
  <c r="Y53" i="328"/>
  <c r="T53" i="328"/>
  <c r="N53" i="328"/>
  <c r="P53" i="328" s="1"/>
  <c r="C53" i="328"/>
  <c r="E53" i="328" s="1"/>
  <c r="F58" i="328" s="1"/>
  <c r="K58" i="328" s="1"/>
  <c r="T52" i="328"/>
  <c r="N52" i="328"/>
  <c r="P52" i="328" s="1"/>
  <c r="I58" i="328" s="1"/>
  <c r="C52" i="328"/>
  <c r="E52" i="328" s="1"/>
  <c r="T51" i="328"/>
  <c r="I59" i="328" s="1"/>
  <c r="P51" i="328"/>
  <c r="N51" i="328"/>
  <c r="C51" i="328"/>
  <c r="E51" i="328" s="1"/>
  <c r="U4" i="328"/>
  <c r="E4" i="328"/>
  <c r="B2" i="328"/>
  <c r="AE1" i="328"/>
  <c r="C65" i="328" s="1"/>
  <c r="AC70" i="327"/>
  <c r="Y70" i="327"/>
  <c r="U70" i="327"/>
  <c r="Q70" i="327"/>
  <c r="M70" i="327"/>
  <c r="I70" i="327"/>
  <c r="E70" i="327"/>
  <c r="AC69" i="327"/>
  <c r="Y69" i="327"/>
  <c r="U69" i="327"/>
  <c r="Q69" i="327"/>
  <c r="M69" i="327"/>
  <c r="I69" i="327"/>
  <c r="E69" i="327"/>
  <c r="AC68" i="327"/>
  <c r="Y68" i="327"/>
  <c r="U68" i="327"/>
  <c r="Q68" i="327"/>
  <c r="M68" i="327"/>
  <c r="I68" i="327"/>
  <c r="E68" i="327"/>
  <c r="AC67" i="327"/>
  <c r="Y67" i="327"/>
  <c r="U67" i="327"/>
  <c r="Q67" i="327"/>
  <c r="M67" i="327"/>
  <c r="M67" i="327" a="1"/>
  <c r="I67" i="327" a="1"/>
  <c r="I67" i="327" s="1"/>
  <c r="E67" i="327" a="1"/>
  <c r="E67" i="327" s="1"/>
  <c r="C66" i="327"/>
  <c r="AD58" i="327"/>
  <c r="N56" i="327"/>
  <c r="P56" i="327" s="1"/>
  <c r="N55" i="327"/>
  <c r="P55" i="327" s="1"/>
  <c r="E55" i="327"/>
  <c r="F59" i="327" s="1"/>
  <c r="C55" i="327"/>
  <c r="T54" i="327"/>
  <c r="P54" i="327"/>
  <c r="N54" i="327"/>
  <c r="C54" i="327"/>
  <c r="E54" i="327" s="1"/>
  <c r="AA53" i="327"/>
  <c r="Z53" i="327"/>
  <c r="Y53" i="327"/>
  <c r="AB53" i="327" s="1"/>
  <c r="T53" i="327"/>
  <c r="I59" i="327" s="1"/>
  <c r="P53" i="327"/>
  <c r="N53" i="327"/>
  <c r="C53" i="327"/>
  <c r="E53" i="327" s="1"/>
  <c r="T52" i="327"/>
  <c r="N52" i="327"/>
  <c r="P52" i="327" s="1"/>
  <c r="E52" i="327"/>
  <c r="C52" i="327"/>
  <c r="T51" i="327"/>
  <c r="N51" i="327"/>
  <c r="P51" i="327" s="1"/>
  <c r="E51" i="327"/>
  <c r="F58" i="327" s="1"/>
  <c r="C51" i="327"/>
  <c r="U4" i="327"/>
  <c r="E4" i="327"/>
  <c r="B2" i="327"/>
  <c r="AE1" i="327"/>
  <c r="AC70" i="326"/>
  <c r="Y70" i="326"/>
  <c r="U70" i="326"/>
  <c r="Q70" i="326"/>
  <c r="M70" i="326"/>
  <c r="I70" i="326"/>
  <c r="E70" i="326"/>
  <c r="AC69" i="326"/>
  <c r="Y69" i="326"/>
  <c r="U69" i="326"/>
  <c r="Q69" i="326"/>
  <c r="M69" i="326"/>
  <c r="I69" i="326"/>
  <c r="E69" i="326"/>
  <c r="AC68" i="326"/>
  <c r="Y68" i="326"/>
  <c r="U68" i="326"/>
  <c r="Q68" i="326"/>
  <c r="M68" i="326"/>
  <c r="P59" i="326" s="1"/>
  <c r="I68" i="326"/>
  <c r="E68" i="326"/>
  <c r="AC67" i="326"/>
  <c r="Y67" i="326"/>
  <c r="U67" i="326"/>
  <c r="Q67" i="326"/>
  <c r="M67" i="326" a="1"/>
  <c r="M67" i="326" s="1"/>
  <c r="I67" i="326"/>
  <c r="I67" i="326" a="1"/>
  <c r="E67" i="326"/>
  <c r="E67" i="326" a="1"/>
  <c r="C66" i="326"/>
  <c r="P61" i="326"/>
  <c r="AD58" i="326"/>
  <c r="N56" i="326"/>
  <c r="P56" i="326" s="1"/>
  <c r="N55" i="326"/>
  <c r="P55" i="326" s="1"/>
  <c r="C55" i="326"/>
  <c r="E55" i="326" s="1"/>
  <c r="F59" i="326" s="1"/>
  <c r="K59" i="326" s="1"/>
  <c r="T54" i="326"/>
  <c r="P54" i="326"/>
  <c r="N54" i="326"/>
  <c r="E54" i="326"/>
  <c r="C54" i="326"/>
  <c r="AB53" i="326"/>
  <c r="AA53" i="326"/>
  <c r="Z53" i="326"/>
  <c r="Y53" i="326"/>
  <c r="T53" i="326"/>
  <c r="P53" i="326"/>
  <c r="N53" i="326"/>
  <c r="E53" i="326"/>
  <c r="C53" i="326"/>
  <c r="T52" i="326"/>
  <c r="P52" i="326"/>
  <c r="N52" i="326"/>
  <c r="C52" i="326"/>
  <c r="E52" i="326" s="1"/>
  <c r="T51" i="326"/>
  <c r="I59" i="326" s="1"/>
  <c r="P51" i="326"/>
  <c r="N51" i="326"/>
  <c r="C51" i="326"/>
  <c r="E51" i="326" s="1"/>
  <c r="U4" i="326"/>
  <c r="E4" i="326"/>
  <c r="B2" i="326"/>
  <c r="AE1" i="326"/>
  <c r="C65" i="326" s="1"/>
  <c r="AC70" i="325"/>
  <c r="Y70" i="325"/>
  <c r="U70" i="325"/>
  <c r="Q70" i="325"/>
  <c r="M70" i="325"/>
  <c r="I70" i="325"/>
  <c r="P61" i="325" s="1"/>
  <c r="E70" i="325"/>
  <c r="AC69" i="325"/>
  <c r="Y69" i="325"/>
  <c r="U69" i="325"/>
  <c r="Q69" i="325"/>
  <c r="P60" i="325" s="1"/>
  <c r="M69" i="325"/>
  <c r="I69" i="325"/>
  <c r="E69" i="325"/>
  <c r="AC68" i="325"/>
  <c r="Y68" i="325"/>
  <c r="U68" i="325"/>
  <c r="Q68" i="325"/>
  <c r="M68" i="325"/>
  <c r="I68" i="325"/>
  <c r="E68" i="325"/>
  <c r="AC67" i="325"/>
  <c r="Y67" i="325"/>
  <c r="U67" i="325"/>
  <c r="Q67" i="325"/>
  <c r="M67" i="325"/>
  <c r="M67" i="325" a="1"/>
  <c r="I67" i="325" a="1"/>
  <c r="I67" i="325" s="1"/>
  <c r="E67" i="325"/>
  <c r="E67" i="325" a="1"/>
  <c r="C66" i="325"/>
  <c r="P59" i="325"/>
  <c r="AD58" i="325"/>
  <c r="N56" i="325"/>
  <c r="P56" i="325" s="1"/>
  <c r="N55" i="325"/>
  <c r="P55" i="325" s="1"/>
  <c r="E55" i="325"/>
  <c r="F59" i="325" s="1"/>
  <c r="K59" i="325" s="1"/>
  <c r="C55" i="325"/>
  <c r="T54" i="325"/>
  <c r="P54" i="325"/>
  <c r="N54" i="325"/>
  <c r="C54" i="325"/>
  <c r="E54" i="325" s="1"/>
  <c r="AB53" i="325"/>
  <c r="AA53" i="325"/>
  <c r="Z53" i="325"/>
  <c r="Y53" i="325"/>
  <c r="T53" i="325"/>
  <c r="N53" i="325"/>
  <c r="P53" i="325" s="1"/>
  <c r="E53" i="325"/>
  <c r="C53" i="325"/>
  <c r="T52" i="325"/>
  <c r="P52" i="325"/>
  <c r="N52" i="325"/>
  <c r="E52" i="325"/>
  <c r="C52" i="325"/>
  <c r="T51" i="325"/>
  <c r="I59" i="325" s="1"/>
  <c r="N51" i="325"/>
  <c r="P51" i="325" s="1"/>
  <c r="I58" i="325" s="1"/>
  <c r="C51" i="325"/>
  <c r="E51" i="325" s="1"/>
  <c r="U4" i="325"/>
  <c r="E4" i="325"/>
  <c r="B2" i="325"/>
  <c r="AE1" i="325"/>
  <c r="E5" i="325" s="1"/>
  <c r="I5" i="325" s="1"/>
  <c r="M5" i="325" s="1"/>
  <c r="Q5" i="325" s="1"/>
  <c r="U5" i="325" s="1"/>
  <c r="Y5" i="325" s="1"/>
  <c r="AC5" i="325" s="1"/>
  <c r="AC70" i="324"/>
  <c r="Y70" i="324"/>
  <c r="U70" i="324"/>
  <c r="Q70" i="324"/>
  <c r="M70" i="324"/>
  <c r="P61" i="324" s="1"/>
  <c r="I70" i="324"/>
  <c r="E70" i="324"/>
  <c r="AC69" i="324"/>
  <c r="Y69" i="324"/>
  <c r="U69" i="324"/>
  <c r="Q69" i="324"/>
  <c r="M69" i="324"/>
  <c r="I69" i="324"/>
  <c r="E69" i="324"/>
  <c r="AC68" i="324"/>
  <c r="Y68" i="324"/>
  <c r="U68" i="324"/>
  <c r="Q68" i="324"/>
  <c r="M68" i="324"/>
  <c r="I68" i="324"/>
  <c r="E68" i="324"/>
  <c r="P59" i="324" s="1"/>
  <c r="AC67" i="324"/>
  <c r="Y67" i="324"/>
  <c r="U67" i="324"/>
  <c r="Q67" i="324"/>
  <c r="M67" i="324"/>
  <c r="M67" i="324" a="1"/>
  <c r="I67" i="324" a="1"/>
  <c r="I67" i="324" s="1"/>
  <c r="E67" i="324"/>
  <c r="E67" i="324" a="1"/>
  <c r="C66" i="324"/>
  <c r="F59" i="324"/>
  <c r="AD58" i="324"/>
  <c r="P56" i="324"/>
  <c r="N56" i="324"/>
  <c r="N55" i="324"/>
  <c r="P55" i="324" s="1"/>
  <c r="E55" i="324"/>
  <c r="C55" i="324"/>
  <c r="T54" i="324"/>
  <c r="N54" i="324"/>
  <c r="P54" i="324" s="1"/>
  <c r="E54" i="324"/>
  <c r="C54" i="324"/>
  <c r="AA53" i="324"/>
  <c r="Z53" i="324"/>
  <c r="Y53" i="324"/>
  <c r="T53" i="324"/>
  <c r="N53" i="324"/>
  <c r="P53" i="324" s="1"/>
  <c r="E53" i="324"/>
  <c r="C53" i="324"/>
  <c r="T52" i="324"/>
  <c r="N52" i="324"/>
  <c r="P52" i="324" s="1"/>
  <c r="E52" i="324"/>
  <c r="C52" i="324"/>
  <c r="T51" i="324"/>
  <c r="I59" i="324" s="1"/>
  <c r="P51" i="324"/>
  <c r="N51" i="324"/>
  <c r="C51" i="324"/>
  <c r="E51" i="324" s="1"/>
  <c r="U4" i="324"/>
  <c r="E4" i="324"/>
  <c r="B2" i="324"/>
  <c r="AE1" i="324"/>
  <c r="C65" i="324" s="1"/>
  <c r="AC70" i="323"/>
  <c r="Y70" i="323"/>
  <c r="U70" i="323"/>
  <c r="P61" i="323" s="1"/>
  <c r="Q70" i="323"/>
  <c r="M70" i="323"/>
  <c r="I70" i="323"/>
  <c r="E70" i="323"/>
  <c r="AC69" i="323"/>
  <c r="Y69" i="323"/>
  <c r="U69" i="323"/>
  <c r="Q69" i="323"/>
  <c r="M69" i="323"/>
  <c r="I69" i="323"/>
  <c r="E69" i="323"/>
  <c r="P60" i="323" s="1"/>
  <c r="AC68" i="323"/>
  <c r="Y68" i="323"/>
  <c r="U68" i="323"/>
  <c r="Q68" i="323"/>
  <c r="M68" i="323"/>
  <c r="I68" i="323"/>
  <c r="E68" i="323"/>
  <c r="AC67" i="323"/>
  <c r="Y67" i="323"/>
  <c r="U67" i="323"/>
  <c r="Q67" i="323"/>
  <c r="M67" i="323" a="1"/>
  <c r="M67" i="323" s="1"/>
  <c r="I67" i="323" a="1"/>
  <c r="I67" i="323" s="1"/>
  <c r="E67" i="323"/>
  <c r="E67" i="323" a="1"/>
  <c r="C66" i="323"/>
  <c r="AD58" i="323"/>
  <c r="N56" i="323"/>
  <c r="P56" i="323" s="1"/>
  <c r="N55" i="323"/>
  <c r="P55" i="323" s="1"/>
  <c r="C55" i="323"/>
  <c r="E55" i="323" s="1"/>
  <c r="F59" i="323" s="1"/>
  <c r="K59" i="323" s="1"/>
  <c r="T54" i="323"/>
  <c r="P54" i="323"/>
  <c r="N54" i="323"/>
  <c r="C54" i="323"/>
  <c r="E54" i="323" s="1"/>
  <c r="AA53" i="323"/>
  <c r="Z53" i="323"/>
  <c r="Y53" i="323"/>
  <c r="AB53" i="323" s="1"/>
  <c r="T53" i="323"/>
  <c r="P53" i="323"/>
  <c r="N53" i="323"/>
  <c r="C53" i="323"/>
  <c r="E53" i="323" s="1"/>
  <c r="T52" i="323"/>
  <c r="I59" i="323" s="1"/>
  <c r="N52" i="323"/>
  <c r="P52" i="323" s="1"/>
  <c r="E52" i="323"/>
  <c r="C52" i="323"/>
  <c r="T51" i="323"/>
  <c r="N51" i="323"/>
  <c r="P51" i="323" s="1"/>
  <c r="E51" i="323"/>
  <c r="C51" i="323"/>
  <c r="U4" i="323"/>
  <c r="E4" i="323"/>
  <c r="B2" i="323"/>
  <c r="AE1" i="323"/>
  <c r="AC70" i="322"/>
  <c r="P61" i="322" s="1"/>
  <c r="Y70" i="322"/>
  <c r="U70" i="322"/>
  <c r="Q70" i="322"/>
  <c r="M70" i="322"/>
  <c r="I70" i="322"/>
  <c r="E70" i="322"/>
  <c r="AC69" i="322"/>
  <c r="Y69" i="322"/>
  <c r="U69" i="322"/>
  <c r="Q69" i="322"/>
  <c r="M69" i="322"/>
  <c r="I69" i="322"/>
  <c r="P60" i="322" s="1"/>
  <c r="E69" i="322"/>
  <c r="AC68" i="322"/>
  <c r="Y68" i="322"/>
  <c r="U68" i="322"/>
  <c r="Q68" i="322"/>
  <c r="M68" i="322"/>
  <c r="I68" i="322"/>
  <c r="E68" i="322"/>
  <c r="AC67" i="322"/>
  <c r="Y67" i="322"/>
  <c r="U67" i="322"/>
  <c r="Q67" i="322"/>
  <c r="M67" i="322" a="1"/>
  <c r="M67" i="322" s="1"/>
  <c r="I67" i="322"/>
  <c r="I67" i="322" a="1"/>
  <c r="E67" i="322" a="1"/>
  <c r="E67" i="322" s="1"/>
  <c r="C66" i="322"/>
  <c r="P59" i="322"/>
  <c r="F59" i="322"/>
  <c r="K59" i="322" s="1"/>
  <c r="AD58" i="322"/>
  <c r="P56" i="322"/>
  <c r="N56" i="322"/>
  <c r="P55" i="322"/>
  <c r="N55" i="322"/>
  <c r="C55" i="322"/>
  <c r="E55" i="322" s="1"/>
  <c r="T54" i="322"/>
  <c r="N54" i="322"/>
  <c r="P54" i="322" s="1"/>
  <c r="C54" i="322"/>
  <c r="E54" i="322" s="1"/>
  <c r="AA53" i="322"/>
  <c r="Z53" i="322"/>
  <c r="Y53" i="322"/>
  <c r="T53" i="322"/>
  <c r="P53" i="322"/>
  <c r="N53" i="322"/>
  <c r="C53" i="322"/>
  <c r="E53" i="322" s="1"/>
  <c r="E56" i="322" s="1"/>
  <c r="T52" i="322"/>
  <c r="P52" i="322"/>
  <c r="N52" i="322"/>
  <c r="C52" i="322"/>
  <c r="E52" i="322" s="1"/>
  <c r="T51" i="322"/>
  <c r="I59" i="322" s="1"/>
  <c r="N51" i="322"/>
  <c r="P51" i="322" s="1"/>
  <c r="I58" i="322" s="1"/>
  <c r="C51" i="322"/>
  <c r="E51" i="322" s="1"/>
  <c r="U4" i="322"/>
  <c r="E4" i="322"/>
  <c r="B2" i="322"/>
  <c r="AE1" i="322"/>
  <c r="AC70" i="321"/>
  <c r="Y70" i="321"/>
  <c r="U70" i="321"/>
  <c r="Q70" i="321"/>
  <c r="M70" i="321"/>
  <c r="I70" i="321"/>
  <c r="P61" i="321" s="1"/>
  <c r="E70" i="321"/>
  <c r="AC69" i="321"/>
  <c r="Y69" i="321"/>
  <c r="U69" i="321"/>
  <c r="Q69" i="321"/>
  <c r="M69" i="321"/>
  <c r="I69" i="321"/>
  <c r="E69" i="321"/>
  <c r="AC68" i="321"/>
  <c r="Y68" i="321"/>
  <c r="U68" i="321"/>
  <c r="Q68" i="321"/>
  <c r="M68" i="321"/>
  <c r="I68" i="321"/>
  <c r="E68" i="321"/>
  <c r="AC67" i="321"/>
  <c r="Y67" i="321"/>
  <c r="U67" i="321"/>
  <c r="Q67" i="321"/>
  <c r="M67" i="321" a="1"/>
  <c r="M67" i="321" s="1"/>
  <c r="I67" i="321" a="1"/>
  <c r="I67" i="321" s="1"/>
  <c r="E67" i="321"/>
  <c r="E67" i="321" a="1"/>
  <c r="C66" i="321"/>
  <c r="AD58" i="321"/>
  <c r="P56" i="321"/>
  <c r="N56" i="321"/>
  <c r="N55" i="321"/>
  <c r="P55" i="321" s="1"/>
  <c r="E55" i="321"/>
  <c r="F59" i="321" s="1"/>
  <c r="C55" i="321"/>
  <c r="T54" i="321"/>
  <c r="I59" i="321" s="1"/>
  <c r="N54" i="321"/>
  <c r="P54" i="321" s="1"/>
  <c r="E54" i="321"/>
  <c r="C54" i="321"/>
  <c r="AA53" i="321"/>
  <c r="Z53" i="321"/>
  <c r="AB53" i="321" s="1"/>
  <c r="Y53" i="321"/>
  <c r="T53" i="321"/>
  <c r="P53" i="321"/>
  <c r="N53" i="321"/>
  <c r="E53" i="321"/>
  <c r="C53" i="321"/>
  <c r="T52" i="321"/>
  <c r="N52" i="321"/>
  <c r="P52" i="321" s="1"/>
  <c r="C52" i="321"/>
  <c r="E52" i="321" s="1"/>
  <c r="F58" i="321" s="1"/>
  <c r="T51" i="321"/>
  <c r="N51" i="321"/>
  <c r="P51" i="321" s="1"/>
  <c r="C51" i="321"/>
  <c r="E51" i="321" s="1"/>
  <c r="U4" i="321"/>
  <c r="E4" i="321"/>
  <c r="B2" i="321"/>
  <c r="AE1" i="321"/>
  <c r="C64" i="321" s="1"/>
  <c r="AC70" i="320"/>
  <c r="Y70" i="320"/>
  <c r="U70" i="320"/>
  <c r="Q70" i="320"/>
  <c r="M70" i="320"/>
  <c r="I70" i="320"/>
  <c r="E70" i="320"/>
  <c r="P61" i="320" s="1"/>
  <c r="AC69" i="320"/>
  <c r="Y69" i="320"/>
  <c r="U69" i="320"/>
  <c r="Q69" i="320"/>
  <c r="P60" i="320" s="1"/>
  <c r="M69" i="320"/>
  <c r="I69" i="320"/>
  <c r="E69" i="320"/>
  <c r="AC68" i="320"/>
  <c r="Y68" i="320"/>
  <c r="U68" i="320"/>
  <c r="Q68" i="320"/>
  <c r="M68" i="320"/>
  <c r="I68" i="320"/>
  <c r="E68" i="320"/>
  <c r="AC67" i="320"/>
  <c r="Y67" i="320"/>
  <c r="U67" i="320"/>
  <c r="Q67" i="320"/>
  <c r="M67" i="320"/>
  <c r="M67" i="320" a="1"/>
  <c r="I67" i="320" a="1"/>
  <c r="I67" i="320" s="1"/>
  <c r="E67" i="320" a="1"/>
  <c r="E67" i="320" s="1"/>
  <c r="C66" i="320"/>
  <c r="AD58" i="320"/>
  <c r="N56" i="320"/>
  <c r="P56" i="320" s="1"/>
  <c r="P55" i="320"/>
  <c r="N55" i="320"/>
  <c r="C55" i="320"/>
  <c r="E55" i="320" s="1"/>
  <c r="F59" i="320" s="1"/>
  <c r="K59" i="320" s="1"/>
  <c r="T54" i="320"/>
  <c r="P54" i="320"/>
  <c r="N54" i="320"/>
  <c r="C54" i="320"/>
  <c r="E54" i="320" s="1"/>
  <c r="AA53" i="320"/>
  <c r="Z53" i="320"/>
  <c r="Y53" i="320"/>
  <c r="AB53" i="320" s="1"/>
  <c r="T53" i="320"/>
  <c r="I59" i="320" s="1"/>
  <c r="P53" i="320"/>
  <c r="N53" i="320"/>
  <c r="C53" i="320"/>
  <c r="E53" i="320" s="1"/>
  <c r="T52" i="320"/>
  <c r="N52" i="320"/>
  <c r="P52" i="320" s="1"/>
  <c r="C52" i="320"/>
  <c r="E52" i="320" s="1"/>
  <c r="T51" i="320"/>
  <c r="N51" i="320"/>
  <c r="P51" i="320" s="1"/>
  <c r="E51" i="320"/>
  <c r="C51" i="320"/>
  <c r="U4" i="320"/>
  <c r="E4" i="320"/>
  <c r="B2" i="320"/>
  <c r="AE1" i="320"/>
  <c r="AC70" i="319"/>
  <c r="Y70" i="319"/>
  <c r="U70" i="319"/>
  <c r="Q70" i="319"/>
  <c r="P61" i="319" s="1"/>
  <c r="M70" i="319"/>
  <c r="I70" i="319"/>
  <c r="E70" i="319"/>
  <c r="AC69" i="319"/>
  <c r="Y69" i="319"/>
  <c r="U69" i="319"/>
  <c r="Q69" i="319"/>
  <c r="M69" i="319"/>
  <c r="I69" i="319"/>
  <c r="E69" i="319"/>
  <c r="AC68" i="319"/>
  <c r="Y68" i="319"/>
  <c r="P59" i="319" s="1"/>
  <c r="U68" i="319"/>
  <c r="Q68" i="319"/>
  <c r="M68" i="319"/>
  <c r="I68" i="319"/>
  <c r="E68" i="319"/>
  <c r="AC67" i="319"/>
  <c r="Y67" i="319"/>
  <c r="U67" i="319"/>
  <c r="Q67" i="319"/>
  <c r="M67" i="319" a="1"/>
  <c r="M67" i="319" s="1"/>
  <c r="I67" i="319"/>
  <c r="P58" i="319" s="1"/>
  <c r="I67" i="319" a="1"/>
  <c r="E67" i="319" a="1"/>
  <c r="E67" i="319" s="1"/>
  <c r="C66" i="319"/>
  <c r="AD58" i="319"/>
  <c r="P56" i="319"/>
  <c r="N56" i="319"/>
  <c r="P55" i="319"/>
  <c r="N55" i="319"/>
  <c r="C55" i="319"/>
  <c r="E55" i="319" s="1"/>
  <c r="F59" i="319" s="1"/>
  <c r="T54" i="319"/>
  <c r="N54" i="319"/>
  <c r="P54" i="319" s="1"/>
  <c r="E54" i="319"/>
  <c r="C54" i="319"/>
  <c r="AA53" i="319"/>
  <c r="Z53" i="319"/>
  <c r="Y53" i="319"/>
  <c r="T53" i="319"/>
  <c r="P53" i="319"/>
  <c r="N53" i="319"/>
  <c r="C53" i="319"/>
  <c r="E53" i="319" s="1"/>
  <c r="T52" i="319"/>
  <c r="P52" i="319"/>
  <c r="N52" i="319"/>
  <c r="C52" i="319"/>
  <c r="E52" i="319" s="1"/>
  <c r="T51" i="319"/>
  <c r="I59" i="319" s="1"/>
  <c r="K59" i="319" s="1"/>
  <c r="P51" i="319"/>
  <c r="N51" i="319"/>
  <c r="E51" i="319"/>
  <c r="C51" i="319"/>
  <c r="U4" i="319"/>
  <c r="E4" i="319"/>
  <c r="B2" i="319"/>
  <c r="AE1" i="319"/>
  <c r="AC70" i="318"/>
  <c r="Y70" i="318"/>
  <c r="U70" i="318"/>
  <c r="Q70" i="318"/>
  <c r="M70" i="318"/>
  <c r="I70" i="318"/>
  <c r="E70" i="318"/>
  <c r="AC69" i="318"/>
  <c r="Y69" i="318"/>
  <c r="U69" i="318"/>
  <c r="Q69" i="318"/>
  <c r="M69" i="318"/>
  <c r="P60" i="318" s="1"/>
  <c r="I69" i="318"/>
  <c r="E69" i="318"/>
  <c r="AC68" i="318"/>
  <c r="Y68" i="318"/>
  <c r="U68" i="318"/>
  <c r="Q68" i="318"/>
  <c r="M68" i="318"/>
  <c r="I68" i="318"/>
  <c r="E68" i="318"/>
  <c r="P59" i="318" s="1"/>
  <c r="AC67" i="318"/>
  <c r="Y67" i="318"/>
  <c r="U67" i="318"/>
  <c r="Q67" i="318"/>
  <c r="M67" i="318" a="1"/>
  <c r="M67" i="318" s="1"/>
  <c r="I67" i="318" a="1"/>
  <c r="I67" i="318" s="1"/>
  <c r="P58" i="318" s="1"/>
  <c r="E67" i="318"/>
  <c r="E67" i="318" a="1"/>
  <c r="C66" i="318"/>
  <c r="AD58" i="318"/>
  <c r="P56" i="318"/>
  <c r="I58" i="318" s="1"/>
  <c r="N56" i="318"/>
  <c r="N55" i="318"/>
  <c r="P55" i="318" s="1"/>
  <c r="E55" i="318"/>
  <c r="F59" i="318" s="1"/>
  <c r="C55" i="318"/>
  <c r="T54" i="318"/>
  <c r="N54" i="318"/>
  <c r="P54" i="318" s="1"/>
  <c r="C54" i="318"/>
  <c r="E54" i="318" s="1"/>
  <c r="AB53" i="318"/>
  <c r="AA53" i="318"/>
  <c r="Z53" i="318"/>
  <c r="Y53" i="318"/>
  <c r="T53" i="318"/>
  <c r="N53" i="318"/>
  <c r="P53" i="318" s="1"/>
  <c r="E53" i="318"/>
  <c r="C53" i="318"/>
  <c r="T52" i="318"/>
  <c r="P52" i="318"/>
  <c r="N52" i="318"/>
  <c r="C52" i="318"/>
  <c r="E52" i="318" s="1"/>
  <c r="T51" i="318"/>
  <c r="I59" i="318" s="1"/>
  <c r="P51" i="318"/>
  <c r="N51" i="318"/>
  <c r="C51" i="318"/>
  <c r="E51" i="318" s="1"/>
  <c r="U4" i="318"/>
  <c r="E4" i="318"/>
  <c r="B2" i="318"/>
  <c r="AE1" i="318"/>
  <c r="C65" i="318" s="1"/>
  <c r="AC70" i="317"/>
  <c r="Y70" i="317"/>
  <c r="U70" i="317"/>
  <c r="Q70" i="317"/>
  <c r="P61" i="317" s="1"/>
  <c r="M70" i="317"/>
  <c r="I70" i="317"/>
  <c r="E70" i="317"/>
  <c r="AC69" i="317"/>
  <c r="Y69" i="317"/>
  <c r="U69" i="317"/>
  <c r="Q69" i="317"/>
  <c r="M69" i="317"/>
  <c r="I69" i="317"/>
  <c r="E69" i="317"/>
  <c r="AC68" i="317"/>
  <c r="Y68" i="317"/>
  <c r="U68" i="317"/>
  <c r="Q68" i="317"/>
  <c r="M68" i="317"/>
  <c r="I68" i="317"/>
  <c r="E68" i="317"/>
  <c r="AC67" i="317"/>
  <c r="Y67" i="317"/>
  <c r="U67" i="317"/>
  <c r="Q67" i="317"/>
  <c r="M67" i="317"/>
  <c r="M67" i="317" a="1"/>
  <c r="I67" i="317"/>
  <c r="I67" i="317" a="1"/>
  <c r="E67" i="317" a="1"/>
  <c r="E67" i="317" s="1"/>
  <c r="C66" i="317"/>
  <c r="AD58" i="317"/>
  <c r="N56" i="317"/>
  <c r="P56" i="317" s="1"/>
  <c r="P55" i="317"/>
  <c r="N55" i="317"/>
  <c r="C55" i="317"/>
  <c r="E55" i="317" s="1"/>
  <c r="F59" i="317" s="1"/>
  <c r="T54" i="317"/>
  <c r="I59" i="317" s="1"/>
  <c r="K59" i="317" s="1"/>
  <c r="N54" i="317"/>
  <c r="P54" i="317" s="1"/>
  <c r="I58" i="317" s="1"/>
  <c r="C54" i="317"/>
  <c r="E54" i="317" s="1"/>
  <c r="AA53" i="317"/>
  <c r="Z53" i="317"/>
  <c r="Y53" i="317"/>
  <c r="AB53" i="317" s="1"/>
  <c r="T53" i="317"/>
  <c r="N53" i="317"/>
  <c r="P53" i="317" s="1"/>
  <c r="C53" i="317"/>
  <c r="E53" i="317" s="1"/>
  <c r="T52" i="317"/>
  <c r="P52" i="317"/>
  <c r="N52" i="317"/>
  <c r="C52" i="317"/>
  <c r="E52" i="317" s="1"/>
  <c r="T51" i="317"/>
  <c r="N51" i="317"/>
  <c r="P51" i="317" s="1"/>
  <c r="C51" i="317"/>
  <c r="E51" i="317" s="1"/>
  <c r="U4" i="317"/>
  <c r="E4" i="317"/>
  <c r="B2" i="317"/>
  <c r="AE1" i="317"/>
  <c r="AC70" i="316"/>
  <c r="Y70" i="316"/>
  <c r="U70" i="316"/>
  <c r="Q70" i="316"/>
  <c r="M70" i="316"/>
  <c r="I70" i="316"/>
  <c r="E70" i="316"/>
  <c r="AC69" i="316"/>
  <c r="Y69" i="316"/>
  <c r="U69" i="316"/>
  <c r="Q69" i="316"/>
  <c r="M69" i="316"/>
  <c r="I69" i="316"/>
  <c r="E69" i="316"/>
  <c r="P60" i="316" s="1"/>
  <c r="AC68" i="316"/>
  <c r="Y68" i="316"/>
  <c r="U68" i="316"/>
  <c r="Q68" i="316"/>
  <c r="M68" i="316"/>
  <c r="I68" i="316"/>
  <c r="E68" i="316"/>
  <c r="P59" i="316" s="1"/>
  <c r="AC67" i="316"/>
  <c r="Y67" i="316"/>
  <c r="U67" i="316"/>
  <c r="Q67" i="316"/>
  <c r="M67" i="316"/>
  <c r="M67" i="316" a="1"/>
  <c r="I67" i="316" a="1"/>
  <c r="I67" i="316" s="1"/>
  <c r="E67" i="316" a="1"/>
  <c r="E67" i="316" s="1"/>
  <c r="C66" i="316"/>
  <c r="P61" i="316"/>
  <c r="AD58" i="316"/>
  <c r="P58" i="316"/>
  <c r="P56" i="316"/>
  <c r="N56" i="316"/>
  <c r="P55" i="316"/>
  <c r="N55" i="316"/>
  <c r="C55" i="316"/>
  <c r="E55" i="316" s="1"/>
  <c r="F59" i="316" s="1"/>
  <c r="K59" i="316" s="1"/>
  <c r="T54" i="316"/>
  <c r="N54" i="316"/>
  <c r="P54" i="316" s="1"/>
  <c r="C54" i="316"/>
  <c r="E54" i="316" s="1"/>
  <c r="AA53" i="316"/>
  <c r="Z53" i="316"/>
  <c r="AB53" i="316" s="1"/>
  <c r="Y53" i="316"/>
  <c r="T53" i="316"/>
  <c r="I59" i="316" s="1"/>
  <c r="P53" i="316"/>
  <c r="N53" i="316"/>
  <c r="C53" i="316"/>
  <c r="E53" i="316" s="1"/>
  <c r="T52" i="316"/>
  <c r="N52" i="316"/>
  <c r="P52" i="316" s="1"/>
  <c r="C52" i="316"/>
  <c r="E52" i="316" s="1"/>
  <c r="T51" i="316"/>
  <c r="N51" i="316"/>
  <c r="P51" i="316" s="1"/>
  <c r="I58" i="316" s="1"/>
  <c r="E51" i="316"/>
  <c r="C51" i="316"/>
  <c r="U4" i="316"/>
  <c r="E4" i="316"/>
  <c r="B2" i="316"/>
  <c r="AE1" i="316"/>
  <c r="C65" i="316" s="1"/>
  <c r="AC70" i="315"/>
  <c r="Y70" i="315"/>
  <c r="U70" i="315"/>
  <c r="Q70" i="315"/>
  <c r="M70" i="315"/>
  <c r="I70" i="315"/>
  <c r="E70" i="315"/>
  <c r="AC69" i="315"/>
  <c r="Y69" i="315"/>
  <c r="U69" i="315"/>
  <c r="Q69" i="315"/>
  <c r="P60" i="315" s="1"/>
  <c r="M69" i="315"/>
  <c r="I69" i="315"/>
  <c r="E69" i="315"/>
  <c r="AC68" i="315"/>
  <c r="Y68" i="315"/>
  <c r="U68" i="315"/>
  <c r="Q68" i="315"/>
  <c r="M68" i="315"/>
  <c r="I68" i="315"/>
  <c r="P59" i="315" s="1"/>
  <c r="E68" i="315"/>
  <c r="AC67" i="315"/>
  <c r="Y67" i="315"/>
  <c r="U67" i="315"/>
  <c r="Q67" i="315"/>
  <c r="M67" i="315"/>
  <c r="M67" i="315" a="1"/>
  <c r="I67" i="315" a="1"/>
  <c r="I67" i="315" s="1"/>
  <c r="E67" i="315" a="1"/>
  <c r="E67" i="315" s="1"/>
  <c r="C66" i="315"/>
  <c r="F59" i="315"/>
  <c r="K59" i="315" s="1"/>
  <c r="AD58" i="315"/>
  <c r="P56" i="315"/>
  <c r="N56" i="315"/>
  <c r="P55" i="315"/>
  <c r="N55" i="315"/>
  <c r="E55" i="315"/>
  <c r="C55" i="315"/>
  <c r="T54" i="315"/>
  <c r="N54" i="315"/>
  <c r="P54" i="315" s="1"/>
  <c r="E54" i="315"/>
  <c r="C54" i="315"/>
  <c r="AB53" i="315"/>
  <c r="AA53" i="315"/>
  <c r="Z53" i="315"/>
  <c r="Y53" i="315"/>
  <c r="T53" i="315"/>
  <c r="N53" i="315"/>
  <c r="P53" i="315" s="1"/>
  <c r="C53" i="315"/>
  <c r="E53" i="315" s="1"/>
  <c r="T52" i="315"/>
  <c r="N52" i="315"/>
  <c r="P52" i="315" s="1"/>
  <c r="C52" i="315"/>
  <c r="E52" i="315" s="1"/>
  <c r="T51" i="315"/>
  <c r="I59" i="315" s="1"/>
  <c r="P51" i="315"/>
  <c r="N51" i="315"/>
  <c r="E51" i="315"/>
  <c r="C51" i="315"/>
  <c r="U4" i="315"/>
  <c r="E4" i="315"/>
  <c r="B2" i="315"/>
  <c r="AE1" i="315"/>
  <c r="AC70" i="314"/>
  <c r="P61" i="314" s="1"/>
  <c r="Y70" i="314"/>
  <c r="U70" i="314"/>
  <c r="Q70" i="314"/>
  <c r="M70" i="314"/>
  <c r="I70" i="314"/>
  <c r="E70" i="314"/>
  <c r="AC69" i="314"/>
  <c r="Y69" i="314"/>
  <c r="U69" i="314"/>
  <c r="Q69" i="314"/>
  <c r="M69" i="314"/>
  <c r="I69" i="314"/>
  <c r="E69" i="314"/>
  <c r="AC68" i="314"/>
  <c r="Y68" i="314"/>
  <c r="U68" i="314"/>
  <c r="Q68" i="314"/>
  <c r="M68" i="314"/>
  <c r="I68" i="314"/>
  <c r="E68" i="314"/>
  <c r="AC67" i="314"/>
  <c r="Y67" i="314"/>
  <c r="U67" i="314"/>
  <c r="Q67" i="314"/>
  <c r="M67" i="314" a="1"/>
  <c r="M67" i="314" s="1"/>
  <c r="I67" i="314"/>
  <c r="I67" i="314" a="1"/>
  <c r="E67" i="314" a="1"/>
  <c r="E67" i="314" s="1"/>
  <c r="C66" i="314"/>
  <c r="P59" i="314"/>
  <c r="AD58" i="314"/>
  <c r="P56" i="314"/>
  <c r="N56" i="314"/>
  <c r="N55" i="314"/>
  <c r="P55" i="314" s="1"/>
  <c r="C55" i="314"/>
  <c r="E55" i="314" s="1"/>
  <c r="F59" i="314" s="1"/>
  <c r="T54" i="314"/>
  <c r="N54" i="314"/>
  <c r="P54" i="314" s="1"/>
  <c r="C54" i="314"/>
  <c r="E54" i="314" s="1"/>
  <c r="AB53" i="314"/>
  <c r="AA53" i="314"/>
  <c r="Z53" i="314"/>
  <c r="Y53" i="314"/>
  <c r="T53" i="314"/>
  <c r="N53" i="314"/>
  <c r="P53" i="314" s="1"/>
  <c r="C53" i="314"/>
  <c r="E53" i="314" s="1"/>
  <c r="T52" i="314"/>
  <c r="P52" i="314"/>
  <c r="N52" i="314"/>
  <c r="E52" i="314"/>
  <c r="C52" i="314"/>
  <c r="T51" i="314"/>
  <c r="N51" i="314"/>
  <c r="P51" i="314" s="1"/>
  <c r="C51" i="314"/>
  <c r="E51" i="314" s="1"/>
  <c r="U4" i="314"/>
  <c r="E4" i="314"/>
  <c r="B2" i="314"/>
  <c r="AE1" i="314"/>
  <c r="C65" i="314" s="1"/>
  <c r="AC70" i="313"/>
  <c r="Y70" i="313"/>
  <c r="U70" i="313"/>
  <c r="Q70" i="313"/>
  <c r="M70" i="313"/>
  <c r="I70" i="313"/>
  <c r="E70" i="313"/>
  <c r="AC69" i="313"/>
  <c r="Y69" i="313"/>
  <c r="U69" i="313"/>
  <c r="Q69" i="313"/>
  <c r="M69" i="313"/>
  <c r="I69" i="313"/>
  <c r="E69" i="313"/>
  <c r="AC68" i="313"/>
  <c r="Y68" i="313"/>
  <c r="U68" i="313"/>
  <c r="Q68" i="313"/>
  <c r="M68" i="313"/>
  <c r="I68" i="313"/>
  <c r="E68" i="313"/>
  <c r="AC67" i="313"/>
  <c r="Y67" i="313"/>
  <c r="U67" i="313"/>
  <c r="Q67" i="313"/>
  <c r="M67" i="313" a="1"/>
  <c r="M67" i="313" s="1"/>
  <c r="I67" i="313" a="1"/>
  <c r="I67" i="313" s="1"/>
  <c r="E67" i="313" a="1"/>
  <c r="E67" i="313" s="1"/>
  <c r="C66" i="313"/>
  <c r="P60" i="313"/>
  <c r="P59" i="313"/>
  <c r="AD58" i="313"/>
  <c r="N56" i="313"/>
  <c r="P56" i="313" s="1"/>
  <c r="P55" i="313"/>
  <c r="N55" i="313"/>
  <c r="C55" i="313"/>
  <c r="E55" i="313" s="1"/>
  <c r="F59" i="313" s="1"/>
  <c r="T54" i="313"/>
  <c r="N54" i="313"/>
  <c r="P54" i="313" s="1"/>
  <c r="C54" i="313"/>
  <c r="E54" i="313" s="1"/>
  <c r="AA53" i="313"/>
  <c r="Z53" i="313"/>
  <c r="Y53" i="313"/>
  <c r="AB53" i="313" s="1"/>
  <c r="T53" i="313"/>
  <c r="N53" i="313"/>
  <c r="P53" i="313" s="1"/>
  <c r="E53" i="313"/>
  <c r="C53" i="313"/>
  <c r="T52" i="313"/>
  <c r="N52" i="313"/>
  <c r="P52" i="313" s="1"/>
  <c r="E52" i="313"/>
  <c r="C52" i="313"/>
  <c r="T51" i="313"/>
  <c r="N51" i="313"/>
  <c r="P51" i="313" s="1"/>
  <c r="C51" i="313"/>
  <c r="E51" i="313" s="1"/>
  <c r="U4" i="313"/>
  <c r="E4" i="313"/>
  <c r="B2" i="313"/>
  <c r="AE1" i="313"/>
  <c r="C65" i="313" s="1"/>
  <c r="AC70" i="312"/>
  <c r="Y70" i="312"/>
  <c r="U70" i="312"/>
  <c r="Q70" i="312"/>
  <c r="M70" i="312"/>
  <c r="I70" i="312"/>
  <c r="E70" i="312"/>
  <c r="AC69" i="312"/>
  <c r="Y69" i="312"/>
  <c r="U69" i="312"/>
  <c r="Q69" i="312"/>
  <c r="M69" i="312"/>
  <c r="I69" i="312"/>
  <c r="E69" i="312"/>
  <c r="AC68" i="312"/>
  <c r="Y68" i="312"/>
  <c r="U68" i="312"/>
  <c r="Q68" i="312"/>
  <c r="M68" i="312"/>
  <c r="I68" i="312"/>
  <c r="P59" i="312" s="1"/>
  <c r="E68" i="312"/>
  <c r="AC67" i="312"/>
  <c r="Y67" i="312"/>
  <c r="U67" i="312"/>
  <c r="Q67" i="312"/>
  <c r="M67" i="312" a="1"/>
  <c r="M67" i="312" s="1"/>
  <c r="I67" i="312" a="1"/>
  <c r="I67" i="312" s="1"/>
  <c r="E67" i="312"/>
  <c r="P58" i="312" s="1"/>
  <c r="E67" i="312" a="1"/>
  <c r="C66" i="312"/>
  <c r="I59" i="312"/>
  <c r="K59" i="312" s="1"/>
  <c r="F59" i="312"/>
  <c r="AD58" i="312"/>
  <c r="P56" i="312"/>
  <c r="N56" i="312"/>
  <c r="P55" i="312"/>
  <c r="N55" i="312"/>
  <c r="E55" i="312"/>
  <c r="C55" i="312"/>
  <c r="T54" i="312"/>
  <c r="N54" i="312"/>
  <c r="P54" i="312" s="1"/>
  <c r="E54" i="312"/>
  <c r="C54" i="312"/>
  <c r="AA53" i="312"/>
  <c r="Z53" i="312"/>
  <c r="Y53" i="312"/>
  <c r="AB53" i="312" s="1"/>
  <c r="T53" i="312"/>
  <c r="N53" i="312"/>
  <c r="P53" i="312" s="1"/>
  <c r="E53" i="312"/>
  <c r="C53" i="312"/>
  <c r="T52" i="312"/>
  <c r="N52" i="312"/>
  <c r="P52" i="312" s="1"/>
  <c r="E52" i="312"/>
  <c r="C52" i="312"/>
  <c r="T51" i="312"/>
  <c r="P51" i="312"/>
  <c r="N51" i="312"/>
  <c r="C51" i="312"/>
  <c r="E51" i="312" s="1"/>
  <c r="U4" i="312"/>
  <c r="E4" i="312"/>
  <c r="B2" i="312"/>
  <c r="AE1" i="312"/>
  <c r="C64" i="312" s="1"/>
  <c r="AC70" i="311"/>
  <c r="Y70" i="311"/>
  <c r="U70" i="311"/>
  <c r="Q70" i="311"/>
  <c r="M70" i="311"/>
  <c r="I70" i="311"/>
  <c r="E70" i="311"/>
  <c r="AC69" i="311"/>
  <c r="Y69" i="311"/>
  <c r="U69" i="311"/>
  <c r="Q69" i="311"/>
  <c r="M69" i="311"/>
  <c r="I69" i="311"/>
  <c r="E69" i="311"/>
  <c r="AC68" i="311"/>
  <c r="Y68" i="311"/>
  <c r="U68" i="311"/>
  <c r="Q68" i="311"/>
  <c r="M68" i="311"/>
  <c r="I68" i="311"/>
  <c r="E68" i="311"/>
  <c r="P59" i="311" s="1"/>
  <c r="AC67" i="311"/>
  <c r="Y67" i="311"/>
  <c r="U67" i="311"/>
  <c r="Q67" i="311"/>
  <c r="M67" i="311"/>
  <c r="M67" i="311" a="1"/>
  <c r="I67" i="311" a="1"/>
  <c r="I67" i="311" s="1"/>
  <c r="E67" i="311" a="1"/>
  <c r="E67" i="311" s="1"/>
  <c r="C66" i="311"/>
  <c r="I59" i="311"/>
  <c r="K59" i="311" s="1"/>
  <c r="AD58" i="311"/>
  <c r="N56" i="311"/>
  <c r="P56" i="311" s="1"/>
  <c r="N55" i="311"/>
  <c r="P55" i="311" s="1"/>
  <c r="E55" i="311"/>
  <c r="F59" i="311" s="1"/>
  <c r="C55" i="311"/>
  <c r="T54" i="311"/>
  <c r="P54" i="311"/>
  <c r="N54" i="311"/>
  <c r="C54" i="311"/>
  <c r="E54" i="311" s="1"/>
  <c r="AA53" i="311"/>
  <c r="Z53" i="311"/>
  <c r="Y53" i="311"/>
  <c r="AB53" i="311" s="1"/>
  <c r="T53" i="311"/>
  <c r="N53" i="311"/>
  <c r="P53" i="311" s="1"/>
  <c r="C53" i="311"/>
  <c r="E53" i="311" s="1"/>
  <c r="E56" i="311" s="1"/>
  <c r="T52" i="311"/>
  <c r="N52" i="311"/>
  <c r="P52" i="311" s="1"/>
  <c r="E52" i="311"/>
  <c r="C52" i="311"/>
  <c r="T51" i="311"/>
  <c r="N51" i="311"/>
  <c r="P51" i="311" s="1"/>
  <c r="E51" i="311"/>
  <c r="C51" i="311"/>
  <c r="U4" i="311"/>
  <c r="E4" i="311"/>
  <c r="B2" i="311"/>
  <c r="AE1" i="311"/>
  <c r="E5" i="311" s="1"/>
  <c r="I5" i="311" s="1"/>
  <c r="M5" i="311" s="1"/>
  <c r="Q5" i="311" s="1"/>
  <c r="U5" i="311" s="1"/>
  <c r="Y5" i="311" s="1"/>
  <c r="AC5" i="311" s="1"/>
  <c r="AC70" i="310"/>
  <c r="Y70" i="310"/>
  <c r="U70" i="310"/>
  <c r="Q70" i="310"/>
  <c r="M70" i="310"/>
  <c r="I70" i="310"/>
  <c r="E70" i="310"/>
  <c r="AC69" i="310"/>
  <c r="Y69" i="310"/>
  <c r="U69" i="310"/>
  <c r="Q69" i="310"/>
  <c r="M69" i="310"/>
  <c r="P60" i="310" s="1"/>
  <c r="I69" i="310"/>
  <c r="E69" i="310"/>
  <c r="AC68" i="310"/>
  <c r="Y68" i="310"/>
  <c r="U68" i="310"/>
  <c r="Q68" i="310"/>
  <c r="M68" i="310"/>
  <c r="I68" i="310"/>
  <c r="P59" i="310" s="1"/>
  <c r="E68" i="310"/>
  <c r="AC67" i="310"/>
  <c r="Y67" i="310"/>
  <c r="U67" i="310"/>
  <c r="Q67" i="310"/>
  <c r="M67" i="310" a="1"/>
  <c r="M67" i="310" s="1"/>
  <c r="I67" i="310"/>
  <c r="I67" i="310" a="1"/>
  <c r="E67" i="310" a="1"/>
  <c r="E67" i="310" s="1"/>
  <c r="P58" i="310" s="1"/>
  <c r="C66" i="310"/>
  <c r="P61" i="310"/>
  <c r="AD58" i="310"/>
  <c r="F58" i="310"/>
  <c r="P56" i="310"/>
  <c r="N56" i="310"/>
  <c r="P55" i="310"/>
  <c r="N55" i="310"/>
  <c r="C55" i="310"/>
  <c r="E55" i="310" s="1"/>
  <c r="F59" i="310" s="1"/>
  <c r="T54" i="310"/>
  <c r="N54" i="310"/>
  <c r="P54" i="310" s="1"/>
  <c r="E54" i="310"/>
  <c r="C54" i="310"/>
  <c r="AB53" i="310"/>
  <c r="AA53" i="310"/>
  <c r="Z53" i="310"/>
  <c r="Y53" i="310"/>
  <c r="T53" i="310"/>
  <c r="P53" i="310"/>
  <c r="N53" i="310"/>
  <c r="E53" i="310"/>
  <c r="C53" i="310"/>
  <c r="T52" i="310"/>
  <c r="P52" i="310"/>
  <c r="N52" i="310"/>
  <c r="E52" i="310"/>
  <c r="C52" i="310"/>
  <c r="T51" i="310"/>
  <c r="N51" i="310"/>
  <c r="P51" i="310" s="1"/>
  <c r="E51" i="310"/>
  <c r="C51" i="310"/>
  <c r="U4" i="310"/>
  <c r="E4" i="310"/>
  <c r="B2" i="310"/>
  <c r="AE1" i="310"/>
  <c r="C65" i="310" s="1"/>
  <c r="AC70" i="309"/>
  <c r="Y70" i="309"/>
  <c r="U70" i="309"/>
  <c r="Q70" i="309"/>
  <c r="M70" i="309"/>
  <c r="I70" i="309"/>
  <c r="P61" i="309" s="1"/>
  <c r="E70" i="309"/>
  <c r="AC69" i="309"/>
  <c r="Y69" i="309"/>
  <c r="U69" i="309"/>
  <c r="Q69" i="309"/>
  <c r="M69" i="309"/>
  <c r="I69" i="309"/>
  <c r="E69" i="309"/>
  <c r="P60" i="309" s="1"/>
  <c r="AC68" i="309"/>
  <c r="Y68" i="309"/>
  <c r="U68" i="309"/>
  <c r="Q68" i="309"/>
  <c r="P59" i="309" s="1"/>
  <c r="M68" i="309"/>
  <c r="I68" i="309"/>
  <c r="E68" i="309"/>
  <c r="AC67" i="309"/>
  <c r="Y67" i="309"/>
  <c r="U67" i="309"/>
  <c r="Q67" i="309"/>
  <c r="M67" i="309" a="1"/>
  <c r="M67" i="309" s="1"/>
  <c r="I67" i="309" a="1"/>
  <c r="I67" i="309" s="1"/>
  <c r="E67" i="309"/>
  <c r="E67" i="309" a="1"/>
  <c r="C66" i="309"/>
  <c r="I59" i="309"/>
  <c r="F59" i="309"/>
  <c r="K59" i="309" s="1"/>
  <c r="AD58" i="309"/>
  <c r="N56" i="309"/>
  <c r="P56" i="309" s="1"/>
  <c r="N55" i="309"/>
  <c r="P55" i="309" s="1"/>
  <c r="C55" i="309"/>
  <c r="E55" i="309" s="1"/>
  <c r="T54" i="309"/>
  <c r="P54" i="309"/>
  <c r="N54" i="309"/>
  <c r="E54" i="309"/>
  <c r="C54" i="309"/>
  <c r="AA53" i="309"/>
  <c r="Z53" i="309"/>
  <c r="AB53" i="309" s="1"/>
  <c r="Y53" i="309"/>
  <c r="T53" i="309"/>
  <c r="P53" i="309"/>
  <c r="N53" i="309"/>
  <c r="E53" i="309"/>
  <c r="C53" i="309"/>
  <c r="T52" i="309"/>
  <c r="N52" i="309"/>
  <c r="P52" i="309" s="1"/>
  <c r="C52" i="309"/>
  <c r="E52" i="309" s="1"/>
  <c r="T51" i="309"/>
  <c r="N51" i="309"/>
  <c r="P51" i="309" s="1"/>
  <c r="C51" i="309"/>
  <c r="E51" i="309" s="1"/>
  <c r="U4" i="309"/>
  <c r="E4" i="309"/>
  <c r="B2" i="309"/>
  <c r="AE1" i="309"/>
  <c r="C64" i="309" s="1"/>
  <c r="Z53" i="252"/>
  <c r="Y53" i="252"/>
  <c r="C67" i="361" a="1"/>
  <c r="E5" i="324" l="1"/>
  <c r="I5" i="324" s="1"/>
  <c r="M5" i="324" s="1"/>
  <c r="Q5" i="324" s="1"/>
  <c r="U5" i="324" s="1"/>
  <c r="Y5" i="324" s="1"/>
  <c r="AC5" i="324" s="1"/>
  <c r="C64" i="353"/>
  <c r="C64" i="324"/>
  <c r="E5" i="312"/>
  <c r="I5" i="312" s="1"/>
  <c r="M5" i="312" s="1"/>
  <c r="Q5" i="312" s="1"/>
  <c r="U5" i="312" s="1"/>
  <c r="Y5" i="312" s="1"/>
  <c r="AC5" i="312" s="1"/>
  <c r="C65" i="353"/>
  <c r="E5" i="354"/>
  <c r="I5" i="354" s="1"/>
  <c r="M5" i="354" s="1"/>
  <c r="Q5" i="354" s="1"/>
  <c r="U5" i="354" s="1"/>
  <c r="Y5" i="354" s="1"/>
  <c r="AC5" i="354" s="1"/>
  <c r="C64" i="333"/>
  <c r="E5" i="321"/>
  <c r="I5" i="321" s="1"/>
  <c r="M5" i="321" s="1"/>
  <c r="Q5" i="321" s="1"/>
  <c r="U5" i="321" s="1"/>
  <c r="Y5" i="321" s="1"/>
  <c r="AC5" i="321" s="1"/>
  <c r="E5" i="328"/>
  <c r="I5" i="328" s="1"/>
  <c r="M5" i="328" s="1"/>
  <c r="Q5" i="328" s="1"/>
  <c r="U5" i="328" s="1"/>
  <c r="Y5" i="328" s="1"/>
  <c r="AC5" i="328" s="1"/>
  <c r="C65" i="340"/>
  <c r="C64" i="341"/>
  <c r="E5" i="356"/>
  <c r="I5" i="356" s="1"/>
  <c r="M5" i="356" s="1"/>
  <c r="Q5" i="356" s="1"/>
  <c r="U5" i="356" s="1"/>
  <c r="Y5" i="356" s="1"/>
  <c r="AC5" i="356" s="1"/>
  <c r="C65" i="312"/>
  <c r="C64" i="329"/>
  <c r="C64" i="328"/>
  <c r="C64" i="347"/>
  <c r="E5" i="348"/>
  <c r="I5" i="348" s="1"/>
  <c r="M5" i="348" s="1"/>
  <c r="Q5" i="348" s="1"/>
  <c r="U5" i="348" s="1"/>
  <c r="Y5" i="348" s="1"/>
  <c r="AC5" i="348" s="1"/>
  <c r="C64" i="348"/>
  <c r="C64" i="356"/>
  <c r="C65" i="321"/>
  <c r="E5" i="339"/>
  <c r="I5" i="339" s="1"/>
  <c r="M5" i="339" s="1"/>
  <c r="Q5" i="339" s="1"/>
  <c r="U5" i="339" s="1"/>
  <c r="Y5" i="339" s="1"/>
  <c r="AC5" i="339" s="1"/>
  <c r="C65" i="354"/>
  <c r="E5" i="355"/>
  <c r="I5" i="355" s="1"/>
  <c r="M5" i="355" s="1"/>
  <c r="Q5" i="355" s="1"/>
  <c r="U5" i="355" s="1"/>
  <c r="Y5" i="355" s="1"/>
  <c r="AC5" i="355" s="1"/>
  <c r="C68" i="360"/>
  <c r="E5" i="357"/>
  <c r="I5" i="357" s="1"/>
  <c r="M5" i="357" s="1"/>
  <c r="Q5" i="357" s="1"/>
  <c r="U5" i="357" s="1"/>
  <c r="Y5" i="357" s="1"/>
  <c r="AC5" i="357" s="1"/>
  <c r="E5" i="313"/>
  <c r="I5" i="313" s="1"/>
  <c r="M5" i="313" s="1"/>
  <c r="Q5" i="313" s="1"/>
  <c r="U5" i="313" s="1"/>
  <c r="Y5" i="313" s="1"/>
  <c r="AC5" i="313" s="1"/>
  <c r="E5" i="314"/>
  <c r="I5" i="314" s="1"/>
  <c r="M5" i="314" s="1"/>
  <c r="Q5" i="314" s="1"/>
  <c r="U5" i="314" s="1"/>
  <c r="Y5" i="314" s="1"/>
  <c r="AC5" i="314" s="1"/>
  <c r="E5" i="326"/>
  <c r="I5" i="326" s="1"/>
  <c r="M5" i="326" s="1"/>
  <c r="Q5" i="326" s="1"/>
  <c r="U5" i="326" s="1"/>
  <c r="Y5" i="326" s="1"/>
  <c r="AC5" i="326" s="1"/>
  <c r="C64" i="335"/>
  <c r="C64" i="357"/>
  <c r="E5" i="358"/>
  <c r="I5" i="358" s="1"/>
  <c r="M5" i="358" s="1"/>
  <c r="Q5" i="358" s="1"/>
  <c r="U5" i="358" s="1"/>
  <c r="Y5" i="358" s="1"/>
  <c r="AC5" i="358" s="1"/>
  <c r="C64" i="313"/>
  <c r="C65" i="335"/>
  <c r="E5" i="352"/>
  <c r="I5" i="352" s="1"/>
  <c r="M5" i="352" s="1"/>
  <c r="Q5" i="352" s="1"/>
  <c r="U5" i="352" s="1"/>
  <c r="Y5" i="352" s="1"/>
  <c r="AC5" i="352" s="1"/>
  <c r="E5" i="309"/>
  <c r="I5" i="309" s="1"/>
  <c r="M5" i="309" s="1"/>
  <c r="Q5" i="309" s="1"/>
  <c r="U5" i="309" s="1"/>
  <c r="Y5" i="309" s="1"/>
  <c r="AC5" i="309" s="1"/>
  <c r="C64" i="314"/>
  <c r="E5" i="316"/>
  <c r="I5" i="316" s="1"/>
  <c r="M5" i="316" s="1"/>
  <c r="Q5" i="316" s="1"/>
  <c r="U5" i="316" s="1"/>
  <c r="Y5" i="316" s="1"/>
  <c r="AC5" i="316" s="1"/>
  <c r="C65" i="333"/>
  <c r="C64" i="358"/>
  <c r="C64" i="344"/>
  <c r="C64" i="316"/>
  <c r="C64" i="326"/>
  <c r="C64" i="339"/>
  <c r="E5" i="341"/>
  <c r="I5" i="341" s="1"/>
  <c r="M5" i="341" s="1"/>
  <c r="Q5" i="341" s="1"/>
  <c r="U5" i="341" s="1"/>
  <c r="Y5" i="341" s="1"/>
  <c r="AC5" i="341" s="1"/>
  <c r="C65" i="344"/>
  <c r="C64" i="352"/>
  <c r="C65" i="355"/>
  <c r="C65" i="309"/>
  <c r="C64" i="340"/>
  <c r="C67" i="361"/>
  <c r="I58" i="310"/>
  <c r="K58" i="310"/>
  <c r="I58" i="309"/>
  <c r="K59" i="327"/>
  <c r="C65" i="319"/>
  <c r="C64" i="319"/>
  <c r="P60" i="319"/>
  <c r="E5" i="320"/>
  <c r="I5" i="320" s="1"/>
  <c r="M5" i="320" s="1"/>
  <c r="Q5" i="320" s="1"/>
  <c r="U5" i="320" s="1"/>
  <c r="Y5" i="320" s="1"/>
  <c r="AC5" i="320" s="1"/>
  <c r="C65" i="320"/>
  <c r="C64" i="320"/>
  <c r="I58" i="320"/>
  <c r="K59" i="321"/>
  <c r="F58" i="330"/>
  <c r="E56" i="330"/>
  <c r="K58" i="327"/>
  <c r="K59" i="330"/>
  <c r="E5" i="319"/>
  <c r="I5" i="319" s="1"/>
  <c r="M5" i="319" s="1"/>
  <c r="Q5" i="319" s="1"/>
  <c r="U5" i="319" s="1"/>
  <c r="Y5" i="319" s="1"/>
  <c r="AC5" i="319" s="1"/>
  <c r="I58" i="315"/>
  <c r="P58" i="309"/>
  <c r="E56" i="310"/>
  <c r="E56" i="318"/>
  <c r="F58" i="318"/>
  <c r="K58" i="318" s="1"/>
  <c r="F58" i="319"/>
  <c r="E56" i="319"/>
  <c r="C64" i="315"/>
  <c r="E5" i="315"/>
  <c r="I5" i="315" s="1"/>
  <c r="M5" i="315" s="1"/>
  <c r="Q5" i="315" s="1"/>
  <c r="U5" i="315" s="1"/>
  <c r="Y5" i="315" s="1"/>
  <c r="AC5" i="315" s="1"/>
  <c r="C65" i="315"/>
  <c r="P58" i="315"/>
  <c r="P60" i="312"/>
  <c r="E56" i="314"/>
  <c r="F58" i="314"/>
  <c r="K58" i="314" s="1"/>
  <c r="P58" i="320"/>
  <c r="P60" i="311"/>
  <c r="F58" i="326"/>
  <c r="AB53" i="319"/>
  <c r="F58" i="315"/>
  <c r="K58" i="315" s="1"/>
  <c r="C65" i="311"/>
  <c r="C64" i="311"/>
  <c r="E56" i="313"/>
  <c r="F58" i="313"/>
  <c r="K58" i="313" s="1"/>
  <c r="F58" i="317"/>
  <c r="K58" i="317" s="1"/>
  <c r="E56" i="317"/>
  <c r="P58" i="313"/>
  <c r="K59" i="314"/>
  <c r="I58" i="312"/>
  <c r="E56" i="316"/>
  <c r="P58" i="327"/>
  <c r="F58" i="331"/>
  <c r="K58" i="331" s="1"/>
  <c r="E56" i="331"/>
  <c r="C65" i="332"/>
  <c r="E5" i="332"/>
  <c r="I5" i="332" s="1"/>
  <c r="M5" i="332" s="1"/>
  <c r="Q5" i="332" s="1"/>
  <c r="U5" i="332" s="1"/>
  <c r="Y5" i="332" s="1"/>
  <c r="AC5" i="332" s="1"/>
  <c r="C64" i="332"/>
  <c r="P60" i="329"/>
  <c r="P61" i="327"/>
  <c r="E5" i="330"/>
  <c r="I5" i="330" s="1"/>
  <c r="M5" i="330" s="1"/>
  <c r="Q5" i="330" s="1"/>
  <c r="U5" i="330" s="1"/>
  <c r="Y5" i="330" s="1"/>
  <c r="AC5" i="330" s="1"/>
  <c r="C64" i="330"/>
  <c r="P58" i="330"/>
  <c r="P59" i="332"/>
  <c r="K58" i="337"/>
  <c r="K59" i="324"/>
  <c r="I58" i="331"/>
  <c r="F58" i="323"/>
  <c r="K58" i="323" s="1"/>
  <c r="E56" i="323"/>
  <c r="E56" i="333"/>
  <c r="F58" i="333"/>
  <c r="P58" i="324"/>
  <c r="P61" i="315"/>
  <c r="C64" i="318"/>
  <c r="E5" i="318"/>
  <c r="I5" i="318" s="1"/>
  <c r="M5" i="318" s="1"/>
  <c r="Q5" i="318" s="1"/>
  <c r="U5" i="318" s="1"/>
  <c r="Y5" i="318" s="1"/>
  <c r="AC5" i="318" s="1"/>
  <c r="E56" i="327"/>
  <c r="I58" i="313"/>
  <c r="E56" i="321"/>
  <c r="I58" i="326"/>
  <c r="I59" i="313"/>
  <c r="K59" i="313" s="1"/>
  <c r="I58" i="321"/>
  <c r="K58" i="321" s="1"/>
  <c r="I58" i="329"/>
  <c r="I58" i="333"/>
  <c r="E5" i="310"/>
  <c r="I5" i="310" s="1"/>
  <c r="M5" i="310" s="1"/>
  <c r="Q5" i="310" s="1"/>
  <c r="U5" i="310" s="1"/>
  <c r="Y5" i="310" s="1"/>
  <c r="AC5" i="310" s="1"/>
  <c r="C64" i="310"/>
  <c r="E56" i="326"/>
  <c r="I59" i="314"/>
  <c r="E56" i="309"/>
  <c r="F58" i="309"/>
  <c r="K58" i="309" s="1"/>
  <c r="F58" i="311"/>
  <c r="K58" i="311" s="1"/>
  <c r="P58" i="311"/>
  <c r="P61" i="311"/>
  <c r="E56" i="312"/>
  <c r="F58" i="312"/>
  <c r="K58" i="312" s="1"/>
  <c r="P61" i="313"/>
  <c r="E56" i="315"/>
  <c r="E5" i="317"/>
  <c r="I5" i="317" s="1"/>
  <c r="M5" i="317" s="1"/>
  <c r="Q5" i="317" s="1"/>
  <c r="U5" i="317" s="1"/>
  <c r="Y5" i="317" s="1"/>
  <c r="AC5" i="317" s="1"/>
  <c r="C65" i="317"/>
  <c r="C64" i="317"/>
  <c r="K59" i="318"/>
  <c r="F58" i="320"/>
  <c r="K58" i="320" s="1"/>
  <c r="E56" i="320"/>
  <c r="P58" i="322"/>
  <c r="C64" i="325"/>
  <c r="C65" i="325"/>
  <c r="I58" i="327"/>
  <c r="C65" i="331"/>
  <c r="C64" i="331"/>
  <c r="E5" i="331"/>
  <c r="I5" i="331" s="1"/>
  <c r="M5" i="331" s="1"/>
  <c r="Q5" i="331" s="1"/>
  <c r="U5" i="331" s="1"/>
  <c r="Y5" i="331" s="1"/>
  <c r="AC5" i="331" s="1"/>
  <c r="I58" i="311"/>
  <c r="P60" i="321"/>
  <c r="C65" i="322"/>
  <c r="C64" i="322"/>
  <c r="E5" i="322"/>
  <c r="I5" i="322" s="1"/>
  <c r="M5" i="322" s="1"/>
  <c r="Q5" i="322" s="1"/>
  <c r="U5" i="322" s="1"/>
  <c r="Y5" i="322" s="1"/>
  <c r="AC5" i="322" s="1"/>
  <c r="I58" i="323"/>
  <c r="P58" i="323"/>
  <c r="I58" i="324"/>
  <c r="P60" i="327"/>
  <c r="E56" i="336"/>
  <c r="E56" i="338"/>
  <c r="P58" i="326"/>
  <c r="P60" i="326"/>
  <c r="F58" i="329"/>
  <c r="K58" i="329" s="1"/>
  <c r="C65" i="327"/>
  <c r="E5" i="327"/>
  <c r="I5" i="327" s="1"/>
  <c r="M5" i="327" s="1"/>
  <c r="Q5" i="327" s="1"/>
  <c r="U5" i="327" s="1"/>
  <c r="Y5" i="327" s="1"/>
  <c r="AC5" i="327" s="1"/>
  <c r="C64" i="327"/>
  <c r="K59" i="333"/>
  <c r="K58" i="336"/>
  <c r="P61" i="328"/>
  <c r="C65" i="337"/>
  <c r="E5" i="337"/>
  <c r="I5" i="337" s="1"/>
  <c r="M5" i="337" s="1"/>
  <c r="Q5" i="337" s="1"/>
  <c r="U5" i="337" s="1"/>
  <c r="Y5" i="337" s="1"/>
  <c r="AC5" i="337" s="1"/>
  <c r="C64" i="337"/>
  <c r="P61" i="332"/>
  <c r="C64" i="336"/>
  <c r="E5" i="336"/>
  <c r="I5" i="336" s="1"/>
  <c r="M5" i="336" s="1"/>
  <c r="Q5" i="336" s="1"/>
  <c r="U5" i="336" s="1"/>
  <c r="Y5" i="336" s="1"/>
  <c r="AC5" i="336" s="1"/>
  <c r="P61" i="312"/>
  <c r="P58" i="317"/>
  <c r="P59" i="321"/>
  <c r="AB53" i="324"/>
  <c r="P60" i="324"/>
  <c r="P58" i="325"/>
  <c r="I59" i="329"/>
  <c r="K59" i="329" s="1"/>
  <c r="I58" i="330"/>
  <c r="P59" i="330"/>
  <c r="P61" i="331"/>
  <c r="P58" i="332"/>
  <c r="E56" i="332"/>
  <c r="P58" i="333"/>
  <c r="P61" i="334"/>
  <c r="C65" i="336"/>
  <c r="F58" i="332"/>
  <c r="K58" i="332" s="1"/>
  <c r="P58" i="334"/>
  <c r="P58" i="337"/>
  <c r="K59" i="334"/>
  <c r="F58" i="340"/>
  <c r="E56" i="340"/>
  <c r="P59" i="336"/>
  <c r="P58" i="339"/>
  <c r="K58" i="341"/>
  <c r="I58" i="314"/>
  <c r="F58" i="316"/>
  <c r="K58" i="316" s="1"/>
  <c r="P59" i="317"/>
  <c r="I58" i="319"/>
  <c r="C65" i="323"/>
  <c r="E5" i="323"/>
  <c r="I5" i="323" s="1"/>
  <c r="M5" i="323" s="1"/>
  <c r="Q5" i="323" s="1"/>
  <c r="U5" i="323" s="1"/>
  <c r="Y5" i="323" s="1"/>
  <c r="AC5" i="323" s="1"/>
  <c r="C64" i="323"/>
  <c r="E56" i="335"/>
  <c r="F58" i="335"/>
  <c r="K58" i="335" s="1"/>
  <c r="F58" i="338"/>
  <c r="P61" i="338"/>
  <c r="E56" i="343"/>
  <c r="F58" i="343"/>
  <c r="P58" i="335"/>
  <c r="P58" i="336"/>
  <c r="E56" i="341"/>
  <c r="P58" i="343"/>
  <c r="P61" i="318"/>
  <c r="P58" i="321"/>
  <c r="F58" i="322"/>
  <c r="K58" i="322" s="1"/>
  <c r="P59" i="327"/>
  <c r="P58" i="329"/>
  <c r="P61" i="333"/>
  <c r="K59" i="335"/>
  <c r="I58" i="337"/>
  <c r="P60" i="317"/>
  <c r="AB53" i="322"/>
  <c r="E56" i="325"/>
  <c r="F58" i="325"/>
  <c r="K58" i="325" s="1"/>
  <c r="I58" i="332"/>
  <c r="I58" i="334"/>
  <c r="P61" i="341"/>
  <c r="I58" i="342"/>
  <c r="E56" i="342"/>
  <c r="F58" i="342"/>
  <c r="K59" i="342"/>
  <c r="K58" i="346"/>
  <c r="F58" i="349"/>
  <c r="K58" i="349" s="1"/>
  <c r="C65" i="346"/>
  <c r="C64" i="346"/>
  <c r="E5" i="346"/>
  <c r="I5" i="346" s="1"/>
  <c r="M5" i="346" s="1"/>
  <c r="Q5" i="346" s="1"/>
  <c r="U5" i="346" s="1"/>
  <c r="Y5" i="346" s="1"/>
  <c r="AC5" i="346" s="1"/>
  <c r="C64" i="349"/>
  <c r="C65" i="349"/>
  <c r="E5" i="349"/>
  <c r="I5" i="349" s="1"/>
  <c r="M5" i="349" s="1"/>
  <c r="Q5" i="349" s="1"/>
  <c r="U5" i="349" s="1"/>
  <c r="Y5" i="349" s="1"/>
  <c r="AC5" i="349" s="1"/>
  <c r="I59" i="310"/>
  <c r="K59" i="310" s="1"/>
  <c r="E56" i="328"/>
  <c r="P60" i="314"/>
  <c r="P59" i="320"/>
  <c r="P59" i="323"/>
  <c r="E5" i="329"/>
  <c r="I5" i="329" s="1"/>
  <c r="M5" i="329" s="1"/>
  <c r="Q5" i="329" s="1"/>
  <c r="U5" i="329" s="1"/>
  <c r="Y5" i="329" s="1"/>
  <c r="AC5" i="329" s="1"/>
  <c r="E56" i="339"/>
  <c r="F58" i="339"/>
  <c r="K58" i="339" s="1"/>
  <c r="I59" i="342"/>
  <c r="K59" i="346"/>
  <c r="P59" i="344"/>
  <c r="I58" i="347"/>
  <c r="K58" i="347" s="1"/>
  <c r="P58" i="347"/>
  <c r="E56" i="348"/>
  <c r="F58" i="348"/>
  <c r="K58" i="348" s="1"/>
  <c r="P61" i="344"/>
  <c r="I58" i="348"/>
  <c r="K59" i="339"/>
  <c r="P58" i="340"/>
  <c r="F58" i="350"/>
  <c r="E56" i="350"/>
  <c r="F58" i="345"/>
  <c r="K59" i="349"/>
  <c r="E56" i="351"/>
  <c r="F58" i="351"/>
  <c r="K58" i="351" s="1"/>
  <c r="I58" i="345"/>
  <c r="P58" i="314"/>
  <c r="E56" i="324"/>
  <c r="F58" i="324"/>
  <c r="K58" i="324" s="1"/>
  <c r="C64" i="343"/>
  <c r="C65" i="343"/>
  <c r="P60" i="333"/>
  <c r="F58" i="334"/>
  <c r="K58" i="334" s="1"/>
  <c r="E56" i="334"/>
  <c r="P61" i="337"/>
  <c r="I58" i="340"/>
  <c r="C64" i="342"/>
  <c r="C65" i="342"/>
  <c r="I59" i="353"/>
  <c r="K59" i="353" s="1"/>
  <c r="P60" i="335"/>
  <c r="P60" i="336"/>
  <c r="P61" i="342"/>
  <c r="P59" i="345"/>
  <c r="K59" i="348"/>
  <c r="AB53" i="328"/>
  <c r="C64" i="334"/>
  <c r="E5" i="334"/>
  <c r="I5" i="334" s="1"/>
  <c r="M5" i="334" s="1"/>
  <c r="Q5" i="334" s="1"/>
  <c r="U5" i="334" s="1"/>
  <c r="Y5" i="334" s="1"/>
  <c r="AC5" i="334" s="1"/>
  <c r="E5" i="338"/>
  <c r="I5" i="338" s="1"/>
  <c r="M5" i="338" s="1"/>
  <c r="Q5" i="338" s="1"/>
  <c r="U5" i="338" s="1"/>
  <c r="Y5" i="338" s="1"/>
  <c r="AC5" i="338" s="1"/>
  <c r="I59" i="343"/>
  <c r="K59" i="343" s="1"/>
  <c r="C64" i="345"/>
  <c r="C65" i="345"/>
  <c r="P61" i="345"/>
  <c r="E56" i="347"/>
  <c r="I58" i="350"/>
  <c r="P58" i="345"/>
  <c r="E5" i="350"/>
  <c r="I5" i="350" s="1"/>
  <c r="M5" i="350" s="1"/>
  <c r="Q5" i="350" s="1"/>
  <c r="U5" i="350" s="1"/>
  <c r="Y5" i="350" s="1"/>
  <c r="AC5" i="350" s="1"/>
  <c r="C64" i="350"/>
  <c r="P61" i="350"/>
  <c r="E56" i="353"/>
  <c r="P60" i="352"/>
  <c r="I59" i="349"/>
  <c r="C64" i="351"/>
  <c r="C65" i="351"/>
  <c r="E5" i="351"/>
  <c r="I5" i="351" s="1"/>
  <c r="M5" i="351" s="1"/>
  <c r="Q5" i="351" s="1"/>
  <c r="U5" i="351" s="1"/>
  <c r="Y5" i="351" s="1"/>
  <c r="AC5" i="351" s="1"/>
  <c r="C65" i="347"/>
  <c r="P59" i="347"/>
  <c r="I58" i="338"/>
  <c r="C64" i="338"/>
  <c r="I59" i="340"/>
  <c r="K59" i="340" s="1"/>
  <c r="P60" i="341"/>
  <c r="P59" i="342"/>
  <c r="I58" i="343"/>
  <c r="P59" i="343"/>
  <c r="P59" i="348"/>
  <c r="P58" i="351"/>
  <c r="F58" i="352"/>
  <c r="K58" i="352" s="1"/>
  <c r="AB53" i="339"/>
  <c r="P61" i="343"/>
  <c r="E56" i="346"/>
  <c r="AB53" i="350"/>
  <c r="P61" i="354"/>
  <c r="E56" i="357"/>
  <c r="F58" i="357"/>
  <c r="K58" i="357" s="1"/>
  <c r="F58" i="355"/>
  <c r="K58" i="355" s="1"/>
  <c r="E56" i="355"/>
  <c r="P60" i="354"/>
  <c r="K59" i="355"/>
  <c r="F58" i="356"/>
  <c r="K58" i="356" s="1"/>
  <c r="E56" i="356"/>
  <c r="P58" i="355"/>
  <c r="P61" i="352"/>
  <c r="P59" i="338"/>
  <c r="P60" i="344"/>
  <c r="P59" i="349"/>
  <c r="K59" i="354"/>
  <c r="P61" i="348"/>
  <c r="I58" i="357"/>
  <c r="F58" i="359"/>
  <c r="K58" i="359" s="1"/>
  <c r="E56" i="359"/>
  <c r="P60" i="356"/>
  <c r="P59" i="359"/>
  <c r="K59" i="358"/>
  <c r="P61" i="357"/>
  <c r="P61" i="351"/>
  <c r="E56" i="354"/>
  <c r="AB53" i="348"/>
  <c r="P60" i="350"/>
  <c r="P60" i="353"/>
  <c r="F58" i="354"/>
  <c r="K58" i="354" s="1"/>
  <c r="P59" i="356"/>
  <c r="K58" i="358"/>
  <c r="AB53" i="354"/>
  <c r="I58" i="359"/>
  <c r="P58" i="356"/>
  <c r="AB53" i="357"/>
  <c r="P59" i="357"/>
  <c r="I59" i="359"/>
  <c r="K59" i="359" s="1"/>
  <c r="P58" i="359"/>
  <c r="C65" i="359"/>
  <c r="C64" i="359"/>
  <c r="I59" i="355"/>
  <c r="P60" i="359"/>
  <c r="E56" i="358"/>
  <c r="E5" i="359"/>
  <c r="I5" i="359" s="1"/>
  <c r="M5" i="359" s="1"/>
  <c r="Q5" i="359" s="1"/>
  <c r="U5" i="359" s="1"/>
  <c r="Y5" i="359" s="1"/>
  <c r="AC5" i="359" s="1"/>
  <c r="I59" i="357"/>
  <c r="K59" i="357" s="1"/>
  <c r="I58" i="358"/>
  <c r="B11" i="361"/>
  <c r="I5" i="235"/>
  <c r="I6" i="235"/>
  <c r="C67" i="360" a="1"/>
  <c r="G51" i="324"/>
  <c r="G53" i="324"/>
  <c r="G51" i="328"/>
  <c r="G53" i="333"/>
  <c r="Q56" i="339"/>
  <c r="G53" i="339"/>
  <c r="G55" i="340" a="1"/>
  <c r="Q53" i="340"/>
  <c r="Q52" i="341"/>
  <c r="U51" i="348"/>
  <c r="Q52" i="355"/>
  <c r="Q55" i="352"/>
  <c r="Q53" i="354"/>
  <c r="G54" i="353"/>
  <c r="G54" i="356"/>
  <c r="Q58" i="356"/>
  <c r="Q56" i="356"/>
  <c r="Q58" i="358"/>
  <c r="G55" i="354" a="1"/>
  <c r="Q51" i="356"/>
  <c r="G53" i="356"/>
  <c r="AE58" i="357"/>
  <c r="G53" i="357"/>
  <c r="Q59" i="357"/>
  <c r="Q53" i="356"/>
  <c r="U51" i="356"/>
  <c r="Q53" i="357"/>
  <c r="Q60" i="357"/>
  <c r="G55" i="356" a="1"/>
  <c r="U51" i="357"/>
  <c r="Q55" i="357"/>
  <c r="Q52" i="356"/>
  <c r="Q52" i="357"/>
  <c r="AC53" i="357"/>
  <c r="AC53" i="356"/>
  <c r="G51" i="357"/>
  <c r="G54" i="324"/>
  <c r="Q59" i="324"/>
  <c r="Q54" i="328"/>
  <c r="Q53" i="324"/>
  <c r="G55" i="324" a="1"/>
  <c r="Q60" i="328"/>
  <c r="Q51" i="333"/>
  <c r="Q55" i="333"/>
  <c r="Q58" i="339"/>
  <c r="G54" i="339"/>
  <c r="Q51" i="340"/>
  <c r="U51" i="340"/>
  <c r="Q56" i="341"/>
  <c r="Q58" i="324"/>
  <c r="U53" i="328"/>
  <c r="Q56" i="329"/>
  <c r="G54" i="333"/>
  <c r="Q54" i="339"/>
  <c r="AC53" i="341"/>
  <c r="Q55" i="340"/>
  <c r="Q55" i="324"/>
  <c r="G54" i="328"/>
  <c r="Q54" i="324"/>
  <c r="U54" i="330" a="1"/>
  <c r="U54" i="328" a="1"/>
  <c r="AE58" i="328"/>
  <c r="Q54" i="333"/>
  <c r="AC53" i="328"/>
  <c r="AC53" i="326"/>
  <c r="AC53" i="329"/>
  <c r="AC53" i="335"/>
  <c r="U52" i="339"/>
  <c r="U52" i="340"/>
  <c r="U52" i="324"/>
  <c r="Q52" i="328"/>
  <c r="Q53" i="333"/>
  <c r="Q56" i="333"/>
  <c r="G52" i="339"/>
  <c r="U51" i="339"/>
  <c r="U54" i="340" a="1"/>
  <c r="AE58" i="341"/>
  <c r="U51" i="344"/>
  <c r="AE58" i="329"/>
  <c r="Q54" i="348"/>
  <c r="Q55" i="348"/>
  <c r="G53" i="329"/>
  <c r="U53" i="335"/>
  <c r="Q60" i="352"/>
  <c r="U53" i="352"/>
  <c r="G52" i="353"/>
  <c r="Q55" i="353"/>
  <c r="G55" i="338" a="1"/>
  <c r="U54" i="338" a="1"/>
  <c r="Q53" i="353"/>
  <c r="G54" i="355"/>
  <c r="U51" i="354"/>
  <c r="Q53" i="358"/>
  <c r="AC53" i="358"/>
  <c r="U52" i="356"/>
  <c r="U52" i="357"/>
  <c r="Q52" i="324"/>
  <c r="G52" i="324"/>
  <c r="Q59" i="328"/>
  <c r="AC53" i="339"/>
  <c r="U54" i="344" a="1"/>
  <c r="Q52" i="344"/>
  <c r="G55" i="329" a="1"/>
  <c r="U54" i="348" a="1"/>
  <c r="G55" i="348" a="1"/>
  <c r="AE58" i="326"/>
  <c r="Q51" i="352"/>
  <c r="Q52" i="353"/>
  <c r="AE58" i="355"/>
  <c r="Q53" i="355"/>
  <c r="G54" i="358"/>
  <c r="Q61" i="358"/>
  <c r="G52" i="356"/>
  <c r="G53" i="353"/>
  <c r="Q59" i="338"/>
  <c r="AC53" i="353"/>
  <c r="Q61" i="352"/>
  <c r="G53" i="358"/>
  <c r="Q60" i="324"/>
  <c r="G52" i="328"/>
  <c r="Q53" i="339"/>
  <c r="Q60" i="341"/>
  <c r="Q58" i="344"/>
  <c r="G54" i="329"/>
  <c r="G52" i="348"/>
  <c r="Q58" i="348"/>
  <c r="Q56" i="326"/>
  <c r="Q53" i="335"/>
  <c r="U52" i="352"/>
  <c r="Q61" i="353"/>
  <c r="Q54" i="355"/>
  <c r="AC53" i="355"/>
  <c r="Q51" i="358"/>
  <c r="U53" i="358"/>
  <c r="Q55" i="356"/>
  <c r="Q61" i="355"/>
  <c r="G53" i="355"/>
  <c r="Q60" i="353"/>
  <c r="Q52" i="358"/>
  <c r="G51" i="354"/>
  <c r="U54" i="357" a="1"/>
  <c r="G52" i="357"/>
  <c r="U52" i="338"/>
  <c r="U52" i="355"/>
  <c r="AE58" i="354"/>
  <c r="Q54" i="356"/>
  <c r="Q59" i="339"/>
  <c r="U53" i="344"/>
  <c r="Q51" i="329"/>
  <c r="G51" i="335"/>
  <c r="Q54" i="341"/>
  <c r="G55" i="353" a="1"/>
  <c r="Q55" i="354"/>
  <c r="Q52" i="348"/>
  <c r="Q59" i="354"/>
  <c r="Q52" i="339"/>
  <c r="U53" i="324"/>
  <c r="U52" i="328"/>
  <c r="Q51" i="339"/>
  <c r="G51" i="341"/>
  <c r="G54" i="348"/>
  <c r="Q52" i="326"/>
  <c r="AE58" i="344"/>
  <c r="Q61" i="329"/>
  <c r="Q61" i="348"/>
  <c r="G55" i="326" a="1"/>
  <c r="Q52" i="335"/>
  <c r="G51" i="352"/>
  <c r="G54" i="352"/>
  <c r="Q61" i="338"/>
  <c r="U53" i="353"/>
  <c r="G54" i="335"/>
  <c r="G52" i="341"/>
  <c r="U54" i="353" a="1"/>
  <c r="U52" i="354"/>
  <c r="Q55" i="355"/>
  <c r="AE58" i="358"/>
  <c r="Q60" i="348"/>
  <c r="U54" i="352" a="1"/>
  <c r="U51" i="358"/>
  <c r="Q60" i="356"/>
  <c r="Q60" i="340"/>
  <c r="G53" i="350"/>
  <c r="Q58" i="350"/>
  <c r="Q53" i="344"/>
  <c r="U52" i="348"/>
  <c r="G52" i="352"/>
  <c r="AC53" i="324"/>
  <c r="Q51" i="328"/>
  <c r="U53" i="329"/>
  <c r="AE58" i="339"/>
  <c r="Q56" i="340"/>
  <c r="G53" i="341"/>
  <c r="G55" i="350" a="1"/>
  <c r="Q59" i="348"/>
  <c r="U52" i="344"/>
  <c r="Q56" i="348"/>
  <c r="G54" i="326"/>
  <c r="Q60" i="335"/>
  <c r="Q58" i="352"/>
  <c r="Q54" i="352"/>
  <c r="Q59" i="353"/>
  <c r="U53" i="338"/>
  <c r="U52" i="353"/>
  <c r="U53" i="355"/>
  <c r="U51" i="355"/>
  <c r="U53" i="354"/>
  <c r="Q60" i="358"/>
  <c r="G51" i="358"/>
  <c r="U54" i="334" a="1"/>
  <c r="G52" i="355"/>
  <c r="AC53" i="334"/>
  <c r="U51" i="329"/>
  <c r="Q60" i="354"/>
  <c r="Q61" i="324"/>
  <c r="Q58" i="328"/>
  <c r="G52" i="329"/>
  <c r="G51" i="339"/>
  <c r="Q59" i="340"/>
  <c r="G54" i="340"/>
  <c r="Q51" i="341"/>
  <c r="Q51" i="344"/>
  <c r="Q51" i="348"/>
  <c r="AC53" i="348"/>
  <c r="Q51" i="326"/>
  <c r="G53" i="352"/>
  <c r="Q52" i="352"/>
  <c r="Q58" i="357"/>
  <c r="Q59" i="358"/>
  <c r="G53" i="328"/>
  <c r="Q61" i="339"/>
  <c r="Q54" i="329"/>
  <c r="Q54" i="358"/>
  <c r="U54" i="324" a="1"/>
  <c r="Q61" i="340"/>
  <c r="Q60" i="329"/>
  <c r="AE58" i="324"/>
  <c r="Q56" i="328"/>
  <c r="Q61" i="326"/>
  <c r="Q59" i="329"/>
  <c r="Q53" i="328"/>
  <c r="Q51" i="324"/>
  <c r="Q56" i="324"/>
  <c r="U51" i="328"/>
  <c r="Q61" i="328"/>
  <c r="U52" i="329"/>
  <c r="U52" i="326"/>
  <c r="Q55" i="326"/>
  <c r="Q59" i="333"/>
  <c r="Q55" i="328"/>
  <c r="U54" i="333" a="1"/>
  <c r="G51" i="329"/>
  <c r="Q53" i="329"/>
  <c r="G53" i="326"/>
  <c r="G51" i="333"/>
  <c r="U53" i="333"/>
  <c r="Q54" i="326"/>
  <c r="Q52" i="329"/>
  <c r="G52" i="333"/>
  <c r="AE58" i="333"/>
  <c r="Q55" i="339"/>
  <c r="Q59" i="341"/>
  <c r="Q56" i="335"/>
  <c r="Q52" i="340"/>
  <c r="U52" i="335"/>
  <c r="U54" i="335" a="1"/>
  <c r="G52" i="340"/>
  <c r="Q54" i="335"/>
  <c r="G51" i="340"/>
  <c r="U51" i="326"/>
  <c r="U53" i="340"/>
  <c r="U52" i="341"/>
  <c r="Q51" i="335"/>
  <c r="U54" i="341" a="1"/>
  <c r="U53" i="326"/>
  <c r="U54" i="329" a="1"/>
  <c r="Q59" i="335"/>
  <c r="G55" i="344" a="1"/>
  <c r="U54" i="326" a="1"/>
  <c r="Q59" i="326"/>
  <c r="G55" i="335" a="1"/>
  <c r="U53" i="341"/>
  <c r="G55" i="341" a="1"/>
  <c r="Q61" i="335"/>
  <c r="U51" i="335"/>
  <c r="Q55" i="344"/>
  <c r="G53" i="335"/>
  <c r="Q58" i="333"/>
  <c r="U54" i="339" a="1"/>
  <c r="Q58" i="340"/>
  <c r="Q53" i="341"/>
  <c r="Q59" i="344"/>
  <c r="G54" i="344"/>
  <c r="G53" i="348"/>
  <c r="G52" i="326"/>
  <c r="G52" i="335"/>
  <c r="AE58" i="352"/>
  <c r="Q53" i="352"/>
  <c r="AE58" i="353"/>
  <c r="Q52" i="338"/>
  <c r="Q58" i="341"/>
  <c r="Q58" i="353"/>
  <c r="G54" i="354"/>
  <c r="Q56" i="355"/>
  <c r="Q59" i="355"/>
  <c r="Q61" i="354"/>
  <c r="U54" i="358" a="1"/>
  <c r="Q54" i="354"/>
  <c r="G51" i="356"/>
  <c r="Q54" i="357"/>
  <c r="Q61" i="344"/>
  <c r="AE58" i="348"/>
  <c r="Q58" i="326"/>
  <c r="AE58" i="335"/>
  <c r="G55" i="352" a="1"/>
  <c r="Q59" i="352"/>
  <c r="G55" i="355" a="1"/>
  <c r="G52" i="358"/>
  <c r="Q52" i="354"/>
  <c r="G51" i="326"/>
  <c r="Q56" i="344"/>
  <c r="U51" i="333"/>
  <c r="U53" i="339"/>
  <c r="G51" i="350"/>
  <c r="Q54" i="344"/>
  <c r="Q60" i="326"/>
  <c r="U51" i="324"/>
  <c r="G55" i="328" a="1"/>
  <c r="Q61" i="333"/>
  <c r="Q60" i="339"/>
  <c r="Q52" i="333"/>
  <c r="Q54" i="340"/>
  <c r="G54" i="341"/>
  <c r="Q54" i="353"/>
  <c r="Q58" i="338"/>
  <c r="G51" i="353"/>
  <c r="G53" i="354"/>
  <c r="U54" i="354" a="1"/>
  <c r="Q59" i="356"/>
  <c r="Q61" i="357"/>
  <c r="AC53" i="340"/>
  <c r="U53" i="356"/>
  <c r="Q51" i="334"/>
  <c r="U54" i="355" a="1"/>
  <c r="AC53" i="333"/>
  <c r="Q53" i="350"/>
  <c r="AC53" i="344"/>
  <c r="G51" i="348"/>
  <c r="Q51" i="353"/>
  <c r="Q60" i="333"/>
  <c r="G55" i="339" a="1"/>
  <c r="AE58" i="340"/>
  <c r="U54" i="350" a="1"/>
  <c r="Q60" i="344"/>
  <c r="Q55" i="329"/>
  <c r="Q53" i="348"/>
  <c r="Q53" i="326"/>
  <c r="Q55" i="335"/>
  <c r="U51" i="352"/>
  <c r="Q55" i="341"/>
  <c r="Q55" i="338"/>
  <c r="Q56" i="353"/>
  <c r="Q51" i="355"/>
  <c r="Q51" i="354"/>
  <c r="Q55" i="358"/>
  <c r="G52" i="354"/>
  <c r="Q56" i="354"/>
  <c r="Q61" i="356"/>
  <c r="U53" i="357"/>
  <c r="U52" i="333"/>
  <c r="Q56" i="352"/>
  <c r="Q58" i="354"/>
  <c r="G55" i="357" a="1"/>
  <c r="G51" i="344"/>
  <c r="AE58" i="356"/>
  <c r="G55" i="334" a="1"/>
  <c r="G53" i="344"/>
  <c r="AC53" i="352"/>
  <c r="Q60" i="355"/>
  <c r="Q58" i="329"/>
  <c r="Q58" i="335"/>
  <c r="Q56" i="338"/>
  <c r="U53" i="348"/>
  <c r="Q54" i="338"/>
  <c r="Q56" i="357"/>
  <c r="Q60" i="330"/>
  <c r="G55" i="333" a="1"/>
  <c r="G53" i="340"/>
  <c r="U51" i="350"/>
  <c r="G52" i="344"/>
  <c r="U51" i="341"/>
  <c r="U51" i="353"/>
  <c r="AC53" i="354"/>
  <c r="G55" i="330" a="1"/>
  <c r="Q61" i="341"/>
  <c r="G51" i="355"/>
  <c r="Q56" i="358"/>
  <c r="G54" i="357"/>
  <c r="Q51" i="330"/>
  <c r="Q58" i="355"/>
  <c r="U54" i="356" a="1"/>
  <c r="Q51" i="357"/>
  <c r="Q54" i="334"/>
  <c r="G55" i="358" a="1"/>
  <c r="U52" i="358"/>
  <c r="C67" i="360" l="1"/>
  <c r="G55" i="358"/>
  <c r="F61" i="358" s="1"/>
  <c r="I60" i="357"/>
  <c r="U54" i="356"/>
  <c r="I61" i="356" s="1"/>
  <c r="F60" i="355"/>
  <c r="G55" i="330"/>
  <c r="F61" i="330" s="1"/>
  <c r="G55" i="333"/>
  <c r="F61" i="333" s="1"/>
  <c r="G55" i="334"/>
  <c r="F61" i="334" s="1"/>
  <c r="F60" i="344"/>
  <c r="G55" i="357"/>
  <c r="F61" i="357" s="1"/>
  <c r="I60" i="354"/>
  <c r="I60" i="355"/>
  <c r="U54" i="350"/>
  <c r="G55" i="339"/>
  <c r="F61" i="339" s="1"/>
  <c r="I60" i="353"/>
  <c r="F60" i="348"/>
  <c r="U54" i="355"/>
  <c r="I61" i="355" s="1"/>
  <c r="U54" i="354"/>
  <c r="I61" i="354" s="1"/>
  <c r="F60" i="353"/>
  <c r="G55" i="328"/>
  <c r="F61" i="328" s="1"/>
  <c r="F60" i="326"/>
  <c r="G55" i="355"/>
  <c r="G55" i="352"/>
  <c r="F61" i="352" s="1"/>
  <c r="F60" i="356"/>
  <c r="U54" i="358"/>
  <c r="I61" i="358" s="1"/>
  <c r="U54" i="339"/>
  <c r="I61" i="339" s="1"/>
  <c r="I61" i="335"/>
  <c r="G55" i="341"/>
  <c r="F61" i="341" s="1"/>
  <c r="G55" i="335"/>
  <c r="F61" i="335" s="1"/>
  <c r="U54" i="326"/>
  <c r="I61" i="326" s="1"/>
  <c r="G55" i="344"/>
  <c r="F61" i="344" s="1"/>
  <c r="U54" i="329"/>
  <c r="I61" i="329" s="1"/>
  <c r="U54" i="341"/>
  <c r="I61" i="341" s="1"/>
  <c r="I60" i="335"/>
  <c r="F60" i="340"/>
  <c r="U54" i="335"/>
  <c r="F60" i="333"/>
  <c r="F60" i="329"/>
  <c r="U54" i="333"/>
  <c r="I61" i="333" s="1"/>
  <c r="I61" i="328"/>
  <c r="I60" i="324"/>
  <c r="U54" i="324"/>
  <c r="I61" i="324" s="1"/>
  <c r="I60" i="326"/>
  <c r="I60" i="348"/>
  <c r="I60" i="344"/>
  <c r="I60" i="341"/>
  <c r="F60" i="339"/>
  <c r="U54" i="334"/>
  <c r="F60" i="358"/>
  <c r="G55" i="350"/>
  <c r="F61" i="350" s="1"/>
  <c r="I60" i="328"/>
  <c r="U54" i="352"/>
  <c r="I61" i="352" s="1"/>
  <c r="U54" i="353"/>
  <c r="I61" i="353" s="1"/>
  <c r="F60" i="352"/>
  <c r="G55" i="326"/>
  <c r="F61" i="326" s="1"/>
  <c r="F60" i="341"/>
  <c r="I60" i="339"/>
  <c r="G55" i="353"/>
  <c r="F60" i="335"/>
  <c r="I60" i="329"/>
  <c r="U54" i="357"/>
  <c r="I61" i="357" s="1"/>
  <c r="F60" i="354"/>
  <c r="I60" i="358"/>
  <c r="I60" i="352"/>
  <c r="G55" i="348"/>
  <c r="F61" i="348" s="1"/>
  <c r="U54" i="348"/>
  <c r="I61" i="348" s="1"/>
  <c r="G55" i="329"/>
  <c r="F61" i="329" s="1"/>
  <c r="U54" i="344"/>
  <c r="I61" i="344" s="1"/>
  <c r="U54" i="338"/>
  <c r="G55" i="338"/>
  <c r="F61" i="338" s="1"/>
  <c r="U54" i="340"/>
  <c r="I61" i="340" s="1"/>
  <c r="U54" i="328"/>
  <c r="U54" i="330"/>
  <c r="I60" i="340"/>
  <c r="I60" i="333"/>
  <c r="G55" i="324"/>
  <c r="F60" i="357"/>
  <c r="G56" i="357"/>
  <c r="G55" i="356"/>
  <c r="F61" i="356" s="1"/>
  <c r="I60" i="356"/>
  <c r="G55" i="354"/>
  <c r="F61" i="354" s="1"/>
  <c r="G55" i="340"/>
  <c r="F61" i="340" s="1"/>
  <c r="F60" i="328"/>
  <c r="F60" i="324"/>
  <c r="K58" i="345"/>
  <c r="K58" i="350"/>
  <c r="K58" i="340"/>
  <c r="K58" i="338"/>
  <c r="K58" i="319"/>
  <c r="K58" i="333"/>
  <c r="K58" i="330"/>
  <c r="K58" i="343"/>
  <c r="K58" i="326"/>
  <c r="K58" i="342"/>
  <c r="A1" i="308"/>
  <c r="B2" i="252"/>
  <c r="I7" i="235"/>
  <c r="Q60" i="359"/>
  <c r="G54" i="349"/>
  <c r="Q60" i="349"/>
  <c r="G51" i="330"/>
  <c r="AE58" i="347"/>
  <c r="G52" i="347"/>
  <c r="Q56" i="343"/>
  <c r="Q51" i="343"/>
  <c r="Q52" i="351"/>
  <c r="G53" i="346"/>
  <c r="Q56" i="346"/>
  <c r="U51" i="334"/>
  <c r="Q53" i="330"/>
  <c r="Q55" i="327"/>
  <c r="G51" i="327"/>
  <c r="G51" i="345"/>
  <c r="G54" i="345"/>
  <c r="Q55" i="342"/>
  <c r="U52" i="342"/>
  <c r="Q55" i="330"/>
  <c r="G53" i="338"/>
  <c r="AE58" i="336"/>
  <c r="Q61" i="336"/>
  <c r="Q52" i="331"/>
  <c r="Q55" i="359"/>
  <c r="AE58" i="359"/>
  <c r="Q52" i="349"/>
  <c r="Q55" i="349"/>
  <c r="AC53" i="330"/>
  <c r="AC53" i="347"/>
  <c r="G55" i="347" a="1"/>
  <c r="Q52" i="343"/>
  <c r="AE58" i="343"/>
  <c r="Q54" i="351"/>
  <c r="G55" i="351" a="1"/>
  <c r="Q60" i="346"/>
  <c r="Q55" i="346"/>
  <c r="U52" i="334"/>
  <c r="U54" i="327" a="1"/>
  <c r="Q52" i="327"/>
  <c r="Q59" i="350"/>
  <c r="Q60" i="345"/>
  <c r="Q52" i="345"/>
  <c r="G54" i="342"/>
  <c r="AC53" i="342"/>
  <c r="Q53" i="338"/>
  <c r="Q55" i="336"/>
  <c r="U52" i="336"/>
  <c r="Q58" i="331"/>
  <c r="Q54" i="359"/>
  <c r="AC53" i="359"/>
  <c r="U52" i="349"/>
  <c r="G51" i="349"/>
  <c r="G53" i="330"/>
  <c r="Q51" i="347"/>
  <c r="U52" i="343"/>
  <c r="G52" i="343"/>
  <c r="U53" i="334"/>
  <c r="U51" i="351"/>
  <c r="Q53" i="351"/>
  <c r="AE58" i="346"/>
  <c r="U52" i="346"/>
  <c r="G51" i="334"/>
  <c r="U53" i="350"/>
  <c r="U51" i="327"/>
  <c r="Q60" i="327"/>
  <c r="Q51" i="345"/>
  <c r="Q59" i="345"/>
  <c r="Q53" i="342"/>
  <c r="U51" i="342"/>
  <c r="AE58" i="338"/>
  <c r="G51" i="338"/>
  <c r="G54" i="336"/>
  <c r="U53" i="336"/>
  <c r="Q55" i="331"/>
  <c r="Q59" i="359"/>
  <c r="G51" i="359"/>
  <c r="U54" i="349" a="1"/>
  <c r="Q59" i="349"/>
  <c r="U54" i="347" a="1"/>
  <c r="AE58" i="334"/>
  <c r="Q55" i="343"/>
  <c r="Q53" i="343"/>
  <c r="G54" i="350"/>
  <c r="Q52" i="330"/>
  <c r="G52" i="351"/>
  <c r="AE58" i="351"/>
  <c r="G52" i="346"/>
  <c r="Q61" i="346"/>
  <c r="Q56" i="330"/>
  <c r="Q60" i="334"/>
  <c r="Q52" i="334"/>
  <c r="G53" i="334"/>
  <c r="Q59" i="327"/>
  <c r="Q54" i="327"/>
  <c r="U52" i="345"/>
  <c r="U53" i="345"/>
  <c r="G52" i="342"/>
  <c r="G55" i="342" a="1"/>
  <c r="AC53" i="338"/>
  <c r="Q53" i="336"/>
  <c r="AC53" i="336"/>
  <c r="U52" i="331"/>
  <c r="U51" i="359"/>
  <c r="Q58" i="359"/>
  <c r="Q61" i="349"/>
  <c r="AE58" i="349"/>
  <c r="Q61" i="330"/>
  <c r="Q59" i="347"/>
  <c r="Q54" i="343"/>
  <c r="G55" i="343" a="1"/>
  <c r="Q59" i="351"/>
  <c r="Q58" i="351"/>
  <c r="Q51" i="346"/>
  <c r="Q52" i="346"/>
  <c r="G52" i="334"/>
  <c r="Q55" i="334"/>
  <c r="Q60" i="350"/>
  <c r="Q56" i="327"/>
  <c r="AE58" i="327"/>
  <c r="Q56" i="345"/>
  <c r="AE58" i="345"/>
  <c r="Q59" i="342"/>
  <c r="Q58" i="334"/>
  <c r="G52" i="338"/>
  <c r="Q52" i="336"/>
  <c r="Q54" i="331"/>
  <c r="Q61" i="359"/>
  <c r="Q52" i="359"/>
  <c r="Q56" i="349"/>
  <c r="U51" i="349"/>
  <c r="U51" i="330"/>
  <c r="Q53" i="347"/>
  <c r="U51" i="347"/>
  <c r="Q59" i="343"/>
  <c r="Q61" i="343"/>
  <c r="U53" i="351"/>
  <c r="G54" i="351"/>
  <c r="Q59" i="346"/>
  <c r="U54" i="346" a="1"/>
  <c r="Q58" i="327"/>
  <c r="G52" i="327"/>
  <c r="U54" i="345" a="1"/>
  <c r="Q53" i="345"/>
  <c r="Q54" i="342"/>
  <c r="U52" i="350"/>
  <c r="G51" i="336"/>
  <c r="U53" i="359"/>
  <c r="G52" i="359"/>
  <c r="AC53" i="349"/>
  <c r="Q54" i="330"/>
  <c r="Q52" i="347"/>
  <c r="Q60" i="347"/>
  <c r="U54" i="343" a="1"/>
  <c r="G51" i="351"/>
  <c r="Q56" i="351"/>
  <c r="Q53" i="346"/>
  <c r="U53" i="346"/>
  <c r="Q61" i="334"/>
  <c r="G55" i="327" a="1"/>
  <c r="U52" i="330"/>
  <c r="Q55" i="345"/>
  <c r="U53" i="342"/>
  <c r="Q56" i="336"/>
  <c r="Q61" i="331"/>
  <c r="U52" i="359"/>
  <c r="Q53" i="359"/>
  <c r="Q51" i="349"/>
  <c r="Q59" i="330"/>
  <c r="Q61" i="347"/>
  <c r="Q54" i="347"/>
  <c r="AC53" i="343"/>
  <c r="Q52" i="350"/>
  <c r="Q53" i="334"/>
  <c r="Q51" i="351"/>
  <c r="AC53" i="351"/>
  <c r="G55" i="346" a="1"/>
  <c r="G54" i="346"/>
  <c r="Q53" i="327"/>
  <c r="Q61" i="345"/>
  <c r="Q56" i="342"/>
  <c r="Q52" i="342"/>
  <c r="Q54" i="336"/>
  <c r="U54" i="336" a="1"/>
  <c r="Q56" i="359"/>
  <c r="U54" i="359" a="1"/>
  <c r="Q54" i="349"/>
  <c r="Q58" i="330"/>
  <c r="U53" i="347"/>
  <c r="G53" i="347"/>
  <c r="U53" i="343"/>
  <c r="G52" i="350"/>
  <c r="Q51" i="350"/>
  <c r="Q60" i="351"/>
  <c r="U52" i="351"/>
  <c r="AC53" i="346"/>
  <c r="G54" i="334"/>
  <c r="Q59" i="334"/>
  <c r="AC53" i="327"/>
  <c r="AC53" i="345"/>
  <c r="AE58" i="342"/>
  <c r="Q58" i="342"/>
  <c r="AE58" i="330"/>
  <c r="U51" i="338"/>
  <c r="Q51" i="336"/>
  <c r="Q59" i="336"/>
  <c r="G53" i="331"/>
  <c r="Q51" i="337"/>
  <c r="G55" i="337" a="1"/>
  <c r="Q54" i="325"/>
  <c r="Q51" i="325"/>
  <c r="G55" i="332" a="1"/>
  <c r="U53" i="332"/>
  <c r="G55" i="359" a="1"/>
  <c r="G53" i="359"/>
  <c r="Q58" i="349"/>
  <c r="Q53" i="349"/>
  <c r="G52" i="330"/>
  <c r="U52" i="347"/>
  <c r="G51" i="347"/>
  <c r="Q58" i="343"/>
  <c r="G54" i="343"/>
  <c r="Q55" i="350"/>
  <c r="Q55" i="351"/>
  <c r="U54" i="351" a="1"/>
  <c r="U51" i="346"/>
  <c r="Q61" i="327"/>
  <c r="G53" i="327"/>
  <c r="Q54" i="345"/>
  <c r="U51" i="345"/>
  <c r="G53" i="342"/>
  <c r="U54" i="342" a="1"/>
  <c r="Q60" i="338"/>
  <c r="U51" i="336"/>
  <c r="G52" i="336"/>
  <c r="Q51" i="331"/>
  <c r="Q58" i="337"/>
  <c r="G52" i="337"/>
  <c r="U54" i="325" a="1"/>
  <c r="G52" i="325"/>
  <c r="U51" i="332"/>
  <c r="U54" i="332" a="1"/>
  <c r="F18" i="361"/>
  <c r="G54" i="359"/>
  <c r="G53" i="349"/>
  <c r="G52" i="349"/>
  <c r="G54" i="330"/>
  <c r="Q56" i="347"/>
  <c r="G54" i="347"/>
  <c r="G53" i="343"/>
  <c r="U51" i="343"/>
  <c r="Q56" i="350"/>
  <c r="G53" i="351"/>
  <c r="AC53" i="350"/>
  <c r="Q54" i="346"/>
  <c r="Q56" i="334"/>
  <c r="U53" i="327"/>
  <c r="Q51" i="327"/>
  <c r="G52" i="345"/>
  <c r="Q58" i="345"/>
  <c r="J17" i="360" s="1"/>
  <c r="G51" i="342"/>
  <c r="Q60" i="342"/>
  <c r="Q61" i="350"/>
  <c r="Q51" i="338"/>
  <c r="Q60" i="336"/>
  <c r="Q58" i="336"/>
  <c r="Q59" i="331"/>
  <c r="G52" i="331"/>
  <c r="Q55" i="337"/>
  <c r="U54" i="337" a="1"/>
  <c r="Q55" i="325"/>
  <c r="Q53" i="325"/>
  <c r="AE58" i="332"/>
  <c r="G53" i="332"/>
  <c r="J24" i="361"/>
  <c r="Q55" i="347"/>
  <c r="Q56" i="331"/>
  <c r="AE58" i="337"/>
  <c r="Q56" i="337"/>
  <c r="Q60" i="325"/>
  <c r="G54" i="332"/>
  <c r="F20" i="360"/>
  <c r="G51" i="343"/>
  <c r="G55" i="331" a="1"/>
  <c r="Q54" i="337"/>
  <c r="Q59" i="337"/>
  <c r="G55" i="325" a="1"/>
  <c r="AC53" i="332"/>
  <c r="Q58" i="332"/>
  <c r="F24" i="361"/>
  <c r="F17" i="361"/>
  <c r="F17" i="360"/>
  <c r="Q51" i="359"/>
  <c r="Q60" i="343"/>
  <c r="G55" i="345" a="1"/>
  <c r="G54" i="338"/>
  <c r="Q53" i="331"/>
  <c r="U51" i="337"/>
  <c r="G54" i="325"/>
  <c r="G51" i="332"/>
  <c r="Q52" i="332"/>
  <c r="F19" i="361"/>
  <c r="G53" i="345"/>
  <c r="F19" i="360" s="1"/>
  <c r="G55" i="336" a="1"/>
  <c r="Q60" i="331"/>
  <c r="U51" i="325"/>
  <c r="Q61" i="332"/>
  <c r="Q58" i="346"/>
  <c r="Q61" i="342"/>
  <c r="G53" i="336"/>
  <c r="G51" i="331"/>
  <c r="Q52" i="337"/>
  <c r="AE58" i="325"/>
  <c r="U52" i="332"/>
  <c r="J18" i="361"/>
  <c r="J24" i="360"/>
  <c r="G55" i="349" a="1"/>
  <c r="G51" i="346"/>
  <c r="Q51" i="342"/>
  <c r="U54" i="331" a="1"/>
  <c r="G51" i="337"/>
  <c r="Q56" i="325"/>
  <c r="J19" i="360"/>
  <c r="U53" i="349"/>
  <c r="U52" i="337"/>
  <c r="Q61" i="325"/>
  <c r="Q60" i="332"/>
  <c r="U51" i="331"/>
  <c r="Q59" i="325"/>
  <c r="G52" i="332"/>
  <c r="F18" i="360"/>
  <c r="G54" i="327"/>
  <c r="U53" i="331"/>
  <c r="Q58" i="325"/>
  <c r="Q56" i="332"/>
  <c r="Q61" i="351"/>
  <c r="U53" i="337"/>
  <c r="Q55" i="332"/>
  <c r="Q51" i="332"/>
  <c r="U53" i="325"/>
  <c r="Q58" i="347"/>
  <c r="Q60" i="337"/>
  <c r="Q61" i="337"/>
  <c r="G54" i="337"/>
  <c r="F20" i="361"/>
  <c r="AE58" i="350"/>
  <c r="AE58" i="331"/>
  <c r="G53" i="337"/>
  <c r="U52" i="325"/>
  <c r="Q52" i="325"/>
  <c r="Q53" i="332"/>
  <c r="J20" i="361"/>
  <c r="F24" i="360"/>
  <c r="Q54" i="350"/>
  <c r="AC53" i="331"/>
  <c r="AC53" i="337"/>
  <c r="AC53" i="325"/>
  <c r="G51" i="325"/>
  <c r="Q59" i="332"/>
  <c r="J17" i="361"/>
  <c r="J18" i="360"/>
  <c r="U53" i="330"/>
  <c r="U52" i="327"/>
  <c r="G54" i="331"/>
  <c r="Q53" i="337"/>
  <c r="G53" i="325"/>
  <c r="Q54" i="332"/>
  <c r="J19" i="361"/>
  <c r="J20" i="360"/>
  <c r="G56" i="328" l="1"/>
  <c r="G56" i="348"/>
  <c r="G56" i="339"/>
  <c r="G56" i="340"/>
  <c r="G56" i="352"/>
  <c r="G56" i="335"/>
  <c r="G56" i="344"/>
  <c r="F60" i="325"/>
  <c r="I60" i="332"/>
  <c r="F60" i="337"/>
  <c r="U54" i="331"/>
  <c r="I61" i="331" s="1"/>
  <c r="I60" i="342"/>
  <c r="F60" i="346"/>
  <c r="G55" i="349"/>
  <c r="F61" i="349" s="1"/>
  <c r="F60" i="331"/>
  <c r="G55" i="336"/>
  <c r="F61" i="336" s="1"/>
  <c r="F60" i="332"/>
  <c r="I61" i="337"/>
  <c r="G55" i="345"/>
  <c r="I60" i="359"/>
  <c r="G55" i="325"/>
  <c r="F61" i="325" s="1"/>
  <c r="G55" i="331"/>
  <c r="F61" i="331" s="1"/>
  <c r="F60" i="343"/>
  <c r="U54" i="337"/>
  <c r="I60" i="338"/>
  <c r="F60" i="342"/>
  <c r="I60" i="327"/>
  <c r="U54" i="332"/>
  <c r="I61" i="332" s="1"/>
  <c r="U54" i="325"/>
  <c r="I61" i="325" s="1"/>
  <c r="I60" i="331"/>
  <c r="U54" i="342"/>
  <c r="I61" i="342" s="1"/>
  <c r="U54" i="351"/>
  <c r="I61" i="351" s="1"/>
  <c r="F60" i="347"/>
  <c r="G55" i="359"/>
  <c r="G55" i="332"/>
  <c r="F61" i="332" s="1"/>
  <c r="I60" i="325"/>
  <c r="G55" i="337"/>
  <c r="F61" i="337" s="1"/>
  <c r="I60" i="337"/>
  <c r="I60" i="336"/>
  <c r="I61" i="338"/>
  <c r="I60" i="350"/>
  <c r="F60" i="350"/>
  <c r="G56" i="350"/>
  <c r="U54" i="359"/>
  <c r="I61" i="359" s="1"/>
  <c r="U54" i="336"/>
  <c r="I61" i="336" s="1"/>
  <c r="G55" i="346"/>
  <c r="F61" i="346" s="1"/>
  <c r="I60" i="351"/>
  <c r="I60" i="349"/>
  <c r="G55" i="327"/>
  <c r="F61" i="327" s="1"/>
  <c r="F60" i="351"/>
  <c r="U54" i="343"/>
  <c r="I61" i="343" s="1"/>
  <c r="G56" i="336"/>
  <c r="F60" i="336"/>
  <c r="I61" i="350"/>
  <c r="U54" i="345"/>
  <c r="I61" i="345" s="1"/>
  <c r="U54" i="346"/>
  <c r="I61" i="346" s="1"/>
  <c r="I61" i="330"/>
  <c r="I60" i="346"/>
  <c r="G55" i="343"/>
  <c r="F61" i="343" s="1"/>
  <c r="G55" i="342"/>
  <c r="F61" i="342" s="1"/>
  <c r="I60" i="334"/>
  <c r="I60" i="330"/>
  <c r="U54" i="347"/>
  <c r="I61" i="347" s="1"/>
  <c r="U54" i="349"/>
  <c r="I61" i="349" s="1"/>
  <c r="F60" i="359"/>
  <c r="G56" i="338"/>
  <c r="F60" i="338"/>
  <c r="I60" i="345"/>
  <c r="F60" i="334"/>
  <c r="G56" i="334"/>
  <c r="I60" i="347"/>
  <c r="F60" i="349"/>
  <c r="U54" i="327"/>
  <c r="I61" i="327" s="1"/>
  <c r="G55" i="351"/>
  <c r="F61" i="351" s="1"/>
  <c r="G55" i="347"/>
  <c r="F61" i="347" s="1"/>
  <c r="F60" i="345"/>
  <c r="F60" i="327"/>
  <c r="I61" i="334"/>
  <c r="I60" i="343"/>
  <c r="F60" i="330"/>
  <c r="G56" i="330"/>
  <c r="F61" i="355"/>
  <c r="G56" i="355"/>
  <c r="F61" i="353"/>
  <c r="G56" i="353"/>
  <c r="F61" i="324"/>
  <c r="G56" i="324"/>
  <c r="G56" i="341"/>
  <c r="G56" i="358"/>
  <c r="G56" i="326"/>
  <c r="G56" i="329"/>
  <c r="G56" i="333"/>
  <c r="G56" i="354"/>
  <c r="G56" i="356"/>
  <c r="F30" i="103"/>
  <c r="F21" i="360"/>
  <c r="F21" i="361"/>
  <c r="G56" i="337" l="1"/>
  <c r="G56" i="349"/>
  <c r="G56" i="325"/>
  <c r="G56" i="342"/>
  <c r="G56" i="347"/>
  <c r="G56" i="343"/>
  <c r="G56" i="327"/>
  <c r="F22" i="361"/>
  <c r="F22" i="360"/>
  <c r="F61" i="359"/>
  <c r="G56" i="359"/>
  <c r="F61" i="345"/>
  <c r="G56" i="332"/>
  <c r="G56" i="345"/>
  <c r="G56" i="351"/>
  <c r="G56" i="331"/>
  <c r="G56" i="346"/>
  <c r="D1" i="308"/>
  <c r="A1" i="306" l="1"/>
  <c r="E1" i="308" l="1"/>
  <c r="A5" i="306" l="1"/>
  <c r="AE1" i="252"/>
  <c r="B6" i="306" l="1"/>
  <c r="B7" i="306"/>
  <c r="B8" i="306"/>
  <c r="B5" i="306"/>
  <c r="B12" i="306"/>
  <c r="B11" i="306"/>
  <c r="B10" i="306"/>
  <c r="B9" i="306"/>
  <c r="A53" i="306"/>
  <c r="A45" i="306"/>
  <c r="A37" i="306"/>
  <c r="A29" i="306"/>
  <c r="A21" i="306"/>
  <c r="A13" i="306"/>
  <c r="C8" i="306"/>
  <c r="C7" i="306"/>
  <c r="C6" i="306"/>
  <c r="C5" i="306"/>
  <c r="C11" i="306"/>
  <c r="C12" i="306"/>
  <c r="C9" i="306"/>
  <c r="C10" i="306"/>
  <c r="E5" i="306" l="1"/>
  <c r="E7" i="306" s="1"/>
  <c r="D5" i="306"/>
  <c r="D6" i="306" s="1"/>
  <c r="E8" i="306"/>
  <c r="E6" i="306"/>
  <c r="E9" i="306"/>
  <c r="E11" i="306"/>
  <c r="E12" i="306"/>
  <c r="D11" i="306"/>
  <c r="D10" i="306"/>
  <c r="D12" i="306"/>
  <c r="F5" i="306"/>
  <c r="F6" i="306" s="1"/>
  <c r="F11" i="306"/>
  <c r="F10" i="306"/>
  <c r="F12" i="306"/>
  <c r="B56" i="306"/>
  <c r="B55" i="306"/>
  <c r="B54" i="306"/>
  <c r="B53" i="306"/>
  <c r="B60" i="306"/>
  <c r="B59" i="306"/>
  <c r="B58" i="306"/>
  <c r="B57" i="306"/>
  <c r="B49" i="306"/>
  <c r="B48" i="306"/>
  <c r="B52" i="306"/>
  <c r="B51" i="306"/>
  <c r="B50" i="306"/>
  <c r="B47" i="306"/>
  <c r="B46" i="306"/>
  <c r="B45" i="306"/>
  <c r="B41" i="306"/>
  <c r="B40" i="306"/>
  <c r="B44" i="306"/>
  <c r="B43" i="306"/>
  <c r="B42" i="306"/>
  <c r="B39" i="306"/>
  <c r="B38" i="306"/>
  <c r="B37" i="306"/>
  <c r="B33" i="306"/>
  <c r="B32" i="306"/>
  <c r="B31" i="306"/>
  <c r="B30" i="306"/>
  <c r="B29" i="306"/>
  <c r="B36" i="306"/>
  <c r="B35" i="306"/>
  <c r="B34" i="306"/>
  <c r="B28" i="306"/>
  <c r="B25" i="306"/>
  <c r="B24" i="306"/>
  <c r="B23" i="306"/>
  <c r="B21" i="306"/>
  <c r="B27" i="306"/>
  <c r="B26" i="306"/>
  <c r="B22" i="306"/>
  <c r="B20" i="306"/>
  <c r="B17" i="306"/>
  <c r="B14" i="306"/>
  <c r="B19" i="306"/>
  <c r="B18" i="306"/>
  <c r="B16" i="306"/>
  <c r="B15" i="306"/>
  <c r="B13" i="306"/>
  <c r="U4" i="252"/>
  <c r="C41" i="306"/>
  <c r="C30" i="306"/>
  <c r="C26" i="306"/>
  <c r="C44" i="306"/>
  <c r="C29" i="306"/>
  <c r="C55" i="306"/>
  <c r="C34" i="306"/>
  <c r="C54" i="306"/>
  <c r="C46" i="306"/>
  <c r="C15" i="306"/>
  <c r="C27" i="306"/>
  <c r="C51" i="306"/>
  <c r="C24" i="306"/>
  <c r="C56" i="306"/>
  <c r="C33" i="306"/>
  <c r="C60" i="306"/>
  <c r="C31" i="306"/>
  <c r="C21" i="306"/>
  <c r="C52" i="306"/>
  <c r="C32" i="306"/>
  <c r="C38" i="306"/>
  <c r="C13" i="306"/>
  <c r="C50" i="306"/>
  <c r="C20" i="306"/>
  <c r="C23" i="306"/>
  <c r="C58" i="306"/>
  <c r="C22" i="306"/>
  <c r="C37" i="306"/>
  <c r="C45" i="306"/>
  <c r="C53" i="306"/>
  <c r="C47" i="306"/>
  <c r="C59" i="306"/>
  <c r="C35" i="306"/>
  <c r="C49" i="306"/>
  <c r="C25" i="306"/>
  <c r="C40" i="306"/>
  <c r="C28" i="306"/>
  <c r="C39" i="306"/>
  <c r="C36" i="306"/>
  <c r="C14" i="306"/>
  <c r="C18" i="306"/>
  <c r="C17" i="306"/>
  <c r="C19" i="306"/>
  <c r="C48" i="306"/>
  <c r="C16" i="306"/>
  <c r="C43" i="306"/>
  <c r="C57" i="306"/>
  <c r="C42" i="306"/>
  <c r="I19" i="306" l="1"/>
  <c r="I20" i="306"/>
  <c r="E10" i="306"/>
  <c r="E13" i="306"/>
  <c r="D7" i="306"/>
  <c r="D8" i="306" s="1"/>
  <c r="D9" i="306" s="1"/>
  <c r="F7" i="306"/>
  <c r="F8" i="306"/>
  <c r="F22" i="306"/>
  <c r="F16" i="306"/>
  <c r="F18" i="306"/>
  <c r="F19" i="306"/>
  <c r="F17" i="306"/>
  <c r="F20" i="306"/>
  <c r="F30" i="306"/>
  <c r="F53" i="306"/>
  <c r="F26" i="306"/>
  <c r="F32" i="306"/>
  <c r="F47" i="306"/>
  <c r="F50" i="306"/>
  <c r="F37" i="306"/>
  <c r="F24" i="306"/>
  <c r="F25" i="306"/>
  <c r="F39" i="306"/>
  <c r="F28" i="306"/>
  <c r="F42" i="306"/>
  <c r="F34" i="306"/>
  <c r="F43" i="306"/>
  <c r="F57" i="306"/>
  <c r="F31" i="306"/>
  <c r="F46" i="306"/>
  <c r="F54" i="306"/>
  <c r="F27" i="306"/>
  <c r="F55" i="306"/>
  <c r="F33" i="306"/>
  <c r="F51" i="306"/>
  <c r="F38" i="306"/>
  <c r="F35" i="306"/>
  <c r="F36" i="306"/>
  <c r="F40" i="306"/>
  <c r="F59" i="306"/>
  <c r="F45" i="306"/>
  <c r="F56" i="306"/>
  <c r="F52" i="306"/>
  <c r="F48" i="306"/>
  <c r="F44" i="306"/>
  <c r="F58" i="306"/>
  <c r="F29" i="306"/>
  <c r="F41" i="306"/>
  <c r="F60" i="306"/>
  <c r="E20" i="306"/>
  <c r="E19" i="306"/>
  <c r="E18" i="306"/>
  <c r="E26" i="306"/>
  <c r="E22" i="306"/>
  <c r="E27" i="306"/>
  <c r="E28" i="306"/>
  <c r="E33" i="306"/>
  <c r="E29" i="306"/>
  <c r="E36" i="306"/>
  <c r="E31" i="306"/>
  <c r="E35" i="306"/>
  <c r="E34" i="306"/>
  <c r="E38" i="306"/>
  <c r="E37" i="306"/>
  <c r="E43" i="306"/>
  <c r="E44" i="306"/>
  <c r="E46" i="306"/>
  <c r="E45" i="306"/>
  <c r="E52" i="306"/>
  <c r="E50" i="306"/>
  <c r="E51" i="306"/>
  <c r="E47" i="306"/>
  <c r="E49" i="306"/>
  <c r="E53" i="306"/>
  <c r="E55" i="306"/>
  <c r="E56" i="306"/>
  <c r="E57" i="306"/>
  <c r="E58" i="306"/>
  <c r="E59" i="306"/>
  <c r="E54" i="306"/>
  <c r="E60" i="306"/>
  <c r="D20" i="306"/>
  <c r="D17" i="306"/>
  <c r="D19" i="306"/>
  <c r="D16" i="306"/>
  <c r="D18" i="306"/>
  <c r="D26" i="306"/>
  <c r="D25" i="306"/>
  <c r="D22" i="306"/>
  <c r="D27" i="306"/>
  <c r="D28" i="306"/>
  <c r="D33" i="306"/>
  <c r="D36" i="306"/>
  <c r="D31" i="306"/>
  <c r="D35" i="306"/>
  <c r="D34" i="306"/>
  <c r="D43" i="306"/>
  <c r="D44" i="306"/>
  <c r="D42" i="306"/>
  <c r="D46" i="306"/>
  <c r="D52" i="306"/>
  <c r="D50" i="306"/>
  <c r="D48" i="306"/>
  <c r="D51" i="306"/>
  <c r="D47" i="306"/>
  <c r="D55" i="306"/>
  <c r="D56" i="306"/>
  <c r="D57" i="306"/>
  <c r="D58" i="306"/>
  <c r="D59" i="306"/>
  <c r="D54" i="306"/>
  <c r="D60" i="306"/>
  <c r="D13" i="306" l="1"/>
  <c r="I21" i="306"/>
  <c r="F9" i="306"/>
  <c r="E21" i="306"/>
  <c r="F13" i="306" l="1"/>
  <c r="F49" i="306"/>
  <c r="F14" i="306"/>
  <c r="F21" i="306"/>
  <c r="E17" i="306"/>
  <c r="D2" i="162"/>
  <c r="F15" i="306" l="1"/>
  <c r="F23" i="306" s="1"/>
  <c r="E23" i="306"/>
  <c r="D6" i="162"/>
  <c r="D5" i="162"/>
  <c r="D4" i="162"/>
  <c r="D3" i="162"/>
  <c r="C55" i="252"/>
  <c r="E55" i="252" s="1"/>
  <c r="C54" i="252"/>
  <c r="E54" i="252" s="1"/>
  <c r="C53" i="252"/>
  <c r="E53" i="252" s="1"/>
  <c r="C52" i="252"/>
  <c r="E52" i="252" s="1"/>
  <c r="C51" i="252"/>
  <c r="E51" i="252" s="1"/>
  <c r="N56" i="252"/>
  <c r="N55" i="252"/>
  <c r="N54" i="252"/>
  <c r="N53" i="252"/>
  <c r="N52" i="252"/>
  <c r="N51" i="252"/>
  <c r="I14" i="306" l="1"/>
  <c r="I13" i="306"/>
  <c r="I5" i="306"/>
  <c r="I12" i="306"/>
  <c r="I9" i="306"/>
  <c r="I10" i="306"/>
  <c r="I6" i="306"/>
  <c r="I11" i="306"/>
  <c r="I8" i="306"/>
  <c r="I7" i="306"/>
  <c r="D14" i="306"/>
  <c r="D45" i="306"/>
  <c r="D53" i="306" s="1"/>
  <c r="P51" i="252"/>
  <c r="D15" i="306" l="1"/>
  <c r="D21" i="306"/>
  <c r="T54" i="252"/>
  <c r="T52" i="252"/>
  <c r="T53" i="252"/>
  <c r="T51" i="252"/>
  <c r="D23" i="306" l="1"/>
  <c r="D37" i="306"/>
  <c r="I59" i="252"/>
  <c r="Q4" i="235"/>
  <c r="Q3" i="235"/>
  <c r="Q2" i="235"/>
  <c r="D24" i="306" l="1"/>
  <c r="D29" i="306" s="1"/>
  <c r="D30" i="306" s="1"/>
  <c r="D32" i="306" s="1"/>
  <c r="D38" i="306" s="1"/>
  <c r="D39" i="306" s="1"/>
  <c r="D40" i="306" s="1"/>
  <c r="I32" i="103"/>
  <c r="G32" i="103"/>
  <c r="AD58" i="252"/>
  <c r="P56" i="252"/>
  <c r="P55" i="252"/>
  <c r="F59" i="252"/>
  <c r="P54" i="252"/>
  <c r="AA53" i="252"/>
  <c r="P53" i="252"/>
  <c r="P52" i="252"/>
  <c r="C66" i="103"/>
  <c r="B11" i="103" s="1"/>
  <c r="C69" i="103"/>
  <c r="AC70" i="252"/>
  <c r="Y70" i="252"/>
  <c r="U70" i="252"/>
  <c r="Q70" i="252"/>
  <c r="M70" i="252"/>
  <c r="I70" i="252"/>
  <c r="E70" i="252"/>
  <c r="AC69" i="252"/>
  <c r="Y69" i="252"/>
  <c r="U69" i="252"/>
  <c r="Q69" i="252"/>
  <c r="M69" i="252"/>
  <c r="I69" i="252"/>
  <c r="E69" i="252"/>
  <c r="AC68" i="252"/>
  <c r="Y68" i="252"/>
  <c r="U68" i="252"/>
  <c r="Q68" i="252"/>
  <c r="M68" i="252"/>
  <c r="I68" i="252"/>
  <c r="E68" i="252"/>
  <c r="AC67" i="252"/>
  <c r="Y67" i="252"/>
  <c r="U67" i="252"/>
  <c r="Q67" i="252"/>
  <c r="M67" i="252" a="1"/>
  <c r="M67" i="252" s="1"/>
  <c r="I67" i="252" a="1"/>
  <c r="I67" i="252" s="1"/>
  <c r="E67" i="252" a="1"/>
  <c r="E67" i="252" s="1"/>
  <c r="C66" i="252"/>
  <c r="E4" i="252"/>
  <c r="M2" i="235"/>
  <c r="O2" i="235"/>
  <c r="O11" i="235"/>
  <c r="D41" i="306" l="1"/>
  <c r="D49" i="306" s="1"/>
  <c r="AB53" i="252"/>
  <c r="I58" i="252"/>
  <c r="C65" i="252"/>
  <c r="C68" i="103"/>
  <c r="P59" i="252"/>
  <c r="P58" i="252"/>
  <c r="P61" i="252"/>
  <c r="P60" i="252"/>
  <c r="F58" i="252"/>
  <c r="E56" i="252"/>
  <c r="C64" i="252"/>
  <c r="O10" i="235"/>
  <c r="O6" i="235"/>
  <c r="O7" i="235"/>
  <c r="M9" i="235"/>
  <c r="M8" i="235"/>
  <c r="M7" i="235"/>
  <c r="M6" i="235"/>
  <c r="M5" i="235"/>
  <c r="M4" i="235"/>
  <c r="M11" i="235"/>
  <c r="M3" i="235"/>
  <c r="E5" i="252" s="1"/>
  <c r="M10" i="235"/>
  <c r="O9" i="235"/>
  <c r="O8" i="235"/>
  <c r="O5" i="235"/>
  <c r="O4" i="235"/>
  <c r="O3" i="235"/>
  <c r="R56" i="346"/>
  <c r="Q56" i="315"/>
  <c r="Q51" i="319"/>
  <c r="Q58" i="319"/>
  <c r="R58" i="322"/>
  <c r="AE53" i="349"/>
  <c r="V51" i="319"/>
  <c r="Q59" i="320"/>
  <c r="I52" i="336"/>
  <c r="G52" i="317"/>
  <c r="V53" i="331"/>
  <c r="R60" i="346"/>
  <c r="U53" i="315"/>
  <c r="Q61" i="315"/>
  <c r="Q61" i="319"/>
  <c r="R56" i="322"/>
  <c r="R51" i="349"/>
  <c r="R60" i="319"/>
  <c r="Q51" i="320"/>
  <c r="G54" i="311"/>
  <c r="V54" i="330"/>
  <c r="R51" i="346"/>
  <c r="Q59" i="315"/>
  <c r="AC53" i="315"/>
  <c r="U51" i="319"/>
  <c r="V53" i="349"/>
  <c r="R53" i="319"/>
  <c r="G52" i="320"/>
  <c r="AE58" i="320"/>
  <c r="I54" i="345"/>
  <c r="G20" i="360" s="1"/>
  <c r="R54" i="331"/>
  <c r="Q60" i="311"/>
  <c r="U54" i="323" a="1"/>
  <c r="I51" i="327"/>
  <c r="Q54" i="323"/>
  <c r="G53" i="319"/>
  <c r="R53" i="349"/>
  <c r="Q60" i="315"/>
  <c r="R54" i="349"/>
  <c r="I54" i="349"/>
  <c r="Q54" i="319"/>
  <c r="R51" i="323"/>
  <c r="G51" i="319"/>
  <c r="V53" i="322"/>
  <c r="G55" i="319" a="1"/>
  <c r="Q56" i="320"/>
  <c r="U52" i="317"/>
  <c r="G52" i="315"/>
  <c r="I54" i="319"/>
  <c r="R51" i="343"/>
  <c r="U51" i="315"/>
  <c r="V51" i="322"/>
  <c r="Q54" i="320"/>
  <c r="V51" i="310"/>
  <c r="I51" i="349"/>
  <c r="R55" i="317"/>
  <c r="AE58" i="315"/>
  <c r="I55" i="349"/>
  <c r="U54" i="320" a="1"/>
  <c r="AF58" i="332"/>
  <c r="V53" i="346"/>
  <c r="R51" i="322"/>
  <c r="R53" i="346"/>
  <c r="G52" i="319"/>
  <c r="R58" i="346"/>
  <c r="I54" i="346"/>
  <c r="V52" i="319"/>
  <c r="Q56" i="322"/>
  <c r="AE53" i="325"/>
  <c r="R61" i="346"/>
  <c r="Q51" i="315"/>
  <c r="Q60" i="320"/>
  <c r="U52" i="320"/>
  <c r="V52" i="350"/>
  <c r="V52" i="346"/>
  <c r="Q55" i="315"/>
  <c r="R60" i="349"/>
  <c r="R56" i="349"/>
  <c r="I51" i="319"/>
  <c r="Q53" i="320"/>
  <c r="U53" i="318"/>
  <c r="V54" i="327"/>
  <c r="R54" i="346"/>
  <c r="Q53" i="315"/>
  <c r="U54" i="315" a="1"/>
  <c r="G54" i="319"/>
  <c r="V52" i="322"/>
  <c r="R61" i="349"/>
  <c r="AE53" i="319"/>
  <c r="G51" i="320"/>
  <c r="AE53" i="318"/>
  <c r="AC53" i="310"/>
  <c r="AF58" i="346"/>
  <c r="G53" i="315"/>
  <c r="Q53" i="319"/>
  <c r="R55" i="322"/>
  <c r="R55" i="349"/>
  <c r="V54" i="319"/>
  <c r="G51" i="310"/>
  <c r="R51" i="332"/>
  <c r="V54" i="346"/>
  <c r="G54" i="315"/>
  <c r="Q52" i="319"/>
  <c r="AF58" i="349"/>
  <c r="R51" i="319"/>
  <c r="R55" i="319"/>
  <c r="Q55" i="320"/>
  <c r="I51" i="315"/>
  <c r="R52" i="331"/>
  <c r="R55" i="346"/>
  <c r="Q54" i="315"/>
  <c r="AF58" i="322"/>
  <c r="R52" i="349"/>
  <c r="R61" i="319"/>
  <c r="U51" i="320"/>
  <c r="V53" i="351"/>
  <c r="R51" i="310"/>
  <c r="U52" i="315"/>
  <c r="AC53" i="319"/>
  <c r="R54" i="322"/>
  <c r="V52" i="349"/>
  <c r="R52" i="319"/>
  <c r="G53" i="320"/>
  <c r="R56" i="323"/>
  <c r="V51" i="334"/>
  <c r="R61" i="320"/>
  <c r="I52" i="346"/>
  <c r="Q52" i="315"/>
  <c r="U53" i="319"/>
  <c r="Q60" i="319"/>
  <c r="R60" i="322"/>
  <c r="V51" i="349"/>
  <c r="R54" i="319"/>
  <c r="AC53" i="320"/>
  <c r="U51" i="322"/>
  <c r="I51" i="323"/>
  <c r="R61" i="334"/>
  <c r="R51" i="311"/>
  <c r="R52" i="346"/>
  <c r="G55" i="315" a="1"/>
  <c r="U54" i="319" a="1"/>
  <c r="Q56" i="319"/>
  <c r="R61" i="322"/>
  <c r="V54" i="349"/>
  <c r="R58" i="319"/>
  <c r="I55" i="319"/>
  <c r="G55" i="320" a="1"/>
  <c r="U53" i="320"/>
  <c r="R51" i="317"/>
  <c r="AE58" i="318"/>
  <c r="U54" i="322" a="1"/>
  <c r="AE58" i="322"/>
  <c r="I51" i="336"/>
  <c r="R61" i="345"/>
  <c r="K20" i="360" s="1"/>
  <c r="R53" i="332"/>
  <c r="R61" i="323"/>
  <c r="I54" i="323"/>
  <c r="R52" i="343"/>
  <c r="V53" i="343"/>
  <c r="I54" i="318"/>
  <c r="G54" i="318"/>
  <c r="I52" i="345"/>
  <c r="G18" i="360" s="1"/>
  <c r="R58" i="351"/>
  <c r="I51" i="334"/>
  <c r="Q51" i="317"/>
  <c r="U51" i="317"/>
  <c r="G53" i="311"/>
  <c r="G51" i="311"/>
  <c r="I54" i="327"/>
  <c r="R56" i="327"/>
  <c r="I55" i="320"/>
  <c r="I51" i="320"/>
  <c r="V53" i="311"/>
  <c r="R52" i="325"/>
  <c r="R56" i="345"/>
  <c r="R60" i="350"/>
  <c r="R52" i="310"/>
  <c r="Q60" i="310"/>
  <c r="Q53" i="310"/>
  <c r="R53" i="315"/>
  <c r="I55" i="330"/>
  <c r="Q53" i="323"/>
  <c r="AE58" i="323"/>
  <c r="V53" i="332"/>
  <c r="R56" i="331"/>
  <c r="V51" i="346"/>
  <c r="I51" i="346"/>
  <c r="Q58" i="315"/>
  <c r="U52" i="319"/>
  <c r="Q59" i="319"/>
  <c r="I52" i="322"/>
  <c r="R58" i="349"/>
  <c r="AF58" i="319"/>
  <c r="I52" i="319"/>
  <c r="Q58" i="320"/>
  <c r="Q61" i="320"/>
  <c r="V51" i="337"/>
  <c r="V53" i="317"/>
  <c r="Q51" i="310"/>
  <c r="Q58" i="322"/>
  <c r="Q60" i="322"/>
  <c r="R52" i="336"/>
  <c r="V52" i="342"/>
  <c r="R60" i="345"/>
  <c r="K19" i="360" s="1"/>
  <c r="I52" i="331"/>
  <c r="V54" i="323"/>
  <c r="I51" i="310"/>
  <c r="I51" i="343"/>
  <c r="AF58" i="343"/>
  <c r="Q53" i="318"/>
  <c r="Q56" i="318"/>
  <c r="R60" i="342"/>
  <c r="I55" i="351"/>
  <c r="R56" i="334"/>
  <c r="AF58" i="334"/>
  <c r="Q58" i="317"/>
  <c r="G53" i="317"/>
  <c r="Q54" i="311"/>
  <c r="G55" i="311" a="1"/>
  <c r="V51" i="327"/>
  <c r="AE53" i="327"/>
  <c r="V51" i="320"/>
  <c r="I54" i="320"/>
  <c r="V54" i="311"/>
  <c r="R61" i="325"/>
  <c r="AE53" i="342"/>
  <c r="I52" i="350"/>
  <c r="G54" i="310"/>
  <c r="V53" i="310"/>
  <c r="Q52" i="310"/>
  <c r="I52" i="315"/>
  <c r="R55" i="330"/>
  <c r="G51" i="323"/>
  <c r="Q55" i="323"/>
  <c r="R51" i="331"/>
  <c r="I55" i="346"/>
  <c r="AE53" i="346"/>
  <c r="G51" i="315"/>
  <c r="Q55" i="319"/>
  <c r="AE58" i="319"/>
  <c r="I55" i="322"/>
  <c r="I52" i="349"/>
  <c r="V53" i="319"/>
  <c r="R56" i="319"/>
  <c r="G54" i="320"/>
  <c r="Q52" i="320"/>
  <c r="R60" i="337"/>
  <c r="R60" i="317"/>
  <c r="G52" i="322"/>
  <c r="R61" i="332"/>
  <c r="R53" i="336"/>
  <c r="V54" i="342"/>
  <c r="R54" i="345"/>
  <c r="R53" i="351"/>
  <c r="V52" i="323"/>
  <c r="Q51" i="318"/>
  <c r="I51" i="332"/>
  <c r="V51" i="343"/>
  <c r="R61" i="343"/>
  <c r="Q54" i="318"/>
  <c r="G51" i="318"/>
  <c r="AE53" i="351"/>
  <c r="I52" i="334"/>
  <c r="U53" i="317"/>
  <c r="G55" i="317" a="1"/>
  <c r="Q51" i="311"/>
  <c r="Q55" i="311"/>
  <c r="AF58" i="327"/>
  <c r="R53" i="345"/>
  <c r="R54" i="320"/>
  <c r="R55" i="320"/>
  <c r="R56" i="311"/>
  <c r="I55" i="325"/>
  <c r="R52" i="350"/>
  <c r="I54" i="310"/>
  <c r="R56" i="310"/>
  <c r="R52" i="315"/>
  <c r="V53" i="315"/>
  <c r="R54" i="310"/>
  <c r="V51" i="330"/>
  <c r="G54" i="323"/>
  <c r="U52" i="323"/>
  <c r="R60" i="331"/>
  <c r="R53" i="331"/>
  <c r="R56" i="337"/>
  <c r="R61" i="317"/>
  <c r="R60" i="338"/>
  <c r="R61" i="315"/>
  <c r="Q52" i="322"/>
  <c r="V53" i="336"/>
  <c r="AE53" i="336"/>
  <c r="R51" i="342"/>
  <c r="V53" i="345"/>
  <c r="R61" i="318"/>
  <c r="R52" i="351"/>
  <c r="AF58" i="323"/>
  <c r="U53" i="310"/>
  <c r="R56" i="343"/>
  <c r="R54" i="343"/>
  <c r="Q58" i="318"/>
  <c r="Q60" i="318"/>
  <c r="AF58" i="330"/>
  <c r="R51" i="334"/>
  <c r="I55" i="334"/>
  <c r="Q60" i="317"/>
  <c r="Q59" i="317"/>
  <c r="Q53" i="311"/>
  <c r="U52" i="311"/>
  <c r="R53" i="327"/>
  <c r="AE53" i="320"/>
  <c r="I55" i="311"/>
  <c r="R61" i="311"/>
  <c r="R55" i="325"/>
  <c r="AF58" i="350"/>
  <c r="R53" i="310"/>
  <c r="Q61" i="310"/>
  <c r="V54" i="315"/>
  <c r="R51" i="345"/>
  <c r="I52" i="332"/>
  <c r="R51" i="330"/>
  <c r="G55" i="323" a="1"/>
  <c r="U53" i="323"/>
  <c r="I54" i="332"/>
  <c r="I55" i="331"/>
  <c r="R58" i="337"/>
  <c r="R58" i="317"/>
  <c r="AF58" i="337"/>
  <c r="R55" i="338"/>
  <c r="I55" i="323"/>
  <c r="G51" i="322"/>
  <c r="AF58" i="336"/>
  <c r="R54" i="336"/>
  <c r="R61" i="342"/>
  <c r="R52" i="359"/>
  <c r="I55" i="318"/>
  <c r="I55" i="327"/>
  <c r="R52" i="330"/>
  <c r="R54" i="323"/>
  <c r="R52" i="345"/>
  <c r="R58" i="343"/>
  <c r="I54" i="343"/>
  <c r="R53" i="318"/>
  <c r="U51" i="318"/>
  <c r="R56" i="330"/>
  <c r="R54" i="334"/>
  <c r="R58" i="334"/>
  <c r="Q55" i="317"/>
  <c r="Q52" i="317"/>
  <c r="U54" i="311" a="1"/>
  <c r="U53" i="311"/>
  <c r="I52" i="327"/>
  <c r="R60" i="320"/>
  <c r="I51" i="311"/>
  <c r="R52" i="311"/>
  <c r="I54" i="325"/>
  <c r="V51" i="359"/>
  <c r="R58" i="350"/>
  <c r="R56" i="350"/>
  <c r="Q55" i="310"/>
  <c r="U51" i="310"/>
  <c r="I55" i="315"/>
  <c r="I52" i="359"/>
  <c r="G18" i="361" s="1"/>
  <c r="I54" i="331"/>
  <c r="I52" i="330"/>
  <c r="Q52" i="323"/>
  <c r="Q61" i="323"/>
  <c r="V51" i="332"/>
  <c r="R55" i="331"/>
  <c r="R52" i="317"/>
  <c r="R61" i="338"/>
  <c r="AE53" i="338"/>
  <c r="Q55" i="322"/>
  <c r="G53" i="322"/>
  <c r="V54" i="336"/>
  <c r="R55" i="336"/>
  <c r="I55" i="342"/>
  <c r="I54" i="359"/>
  <c r="G20" i="361" s="1"/>
  <c r="R60" i="330"/>
  <c r="V53" i="323"/>
  <c r="R52" i="342"/>
  <c r="R60" i="343"/>
  <c r="I52" i="343"/>
  <c r="Q52" i="318"/>
  <c r="I52" i="318"/>
  <c r="AF58" i="351"/>
  <c r="R54" i="359"/>
  <c r="R53" i="334"/>
  <c r="R60" i="334"/>
  <c r="Q61" i="317"/>
  <c r="Q53" i="317"/>
  <c r="G52" i="311"/>
  <c r="Q61" i="311"/>
  <c r="V53" i="327"/>
  <c r="I52" i="320"/>
  <c r="AF58" i="311"/>
  <c r="V52" i="311"/>
  <c r="V52" i="325"/>
  <c r="I51" i="359"/>
  <c r="V51" i="350"/>
  <c r="R51" i="350"/>
  <c r="Q56" i="310"/>
  <c r="I52" i="310"/>
  <c r="AE53" i="315"/>
  <c r="V51" i="345"/>
  <c r="R53" i="330"/>
  <c r="Q59" i="323"/>
  <c r="R56" i="332"/>
  <c r="V52" i="331"/>
  <c r="AF58" i="317"/>
  <c r="I51" i="317"/>
  <c r="V51" i="338"/>
  <c r="Q53" i="322"/>
  <c r="Q59" i="322"/>
  <c r="V52" i="336"/>
  <c r="R58" i="336"/>
  <c r="R56" i="342"/>
  <c r="R51" i="359"/>
  <c r="I54" i="330"/>
  <c r="R58" i="323"/>
  <c r="R53" i="343"/>
  <c r="R55" i="343"/>
  <c r="Q55" i="318"/>
  <c r="V54" i="318"/>
  <c r="V52" i="351"/>
  <c r="V52" i="334"/>
  <c r="Q56" i="317"/>
  <c r="G51" i="317"/>
  <c r="Q56" i="311"/>
  <c r="G53" i="310"/>
  <c r="R61" i="327"/>
  <c r="V53" i="320"/>
  <c r="R53" i="311"/>
  <c r="AE53" i="311"/>
  <c r="AF58" i="325"/>
  <c r="R58" i="359"/>
  <c r="K17" i="361" s="1"/>
  <c r="R54" i="350"/>
  <c r="V53" i="350"/>
  <c r="I55" i="310"/>
  <c r="R58" i="310"/>
  <c r="R51" i="315"/>
  <c r="R58" i="342"/>
  <c r="R58" i="331"/>
  <c r="AE53" i="330"/>
  <c r="G52" i="323"/>
  <c r="V52" i="332"/>
  <c r="AE53" i="331"/>
  <c r="R54" i="317"/>
  <c r="I52" i="338"/>
  <c r="U53" i="322"/>
  <c r="AC53" i="322"/>
  <c r="R61" i="336"/>
  <c r="I54" i="336"/>
  <c r="V53" i="342"/>
  <c r="R54" i="332"/>
  <c r="AF58" i="359"/>
  <c r="G24" i="361" s="1"/>
  <c r="R52" i="323"/>
  <c r="V54" i="343"/>
  <c r="R55" i="310"/>
  <c r="R55" i="318"/>
  <c r="AF58" i="318"/>
  <c r="R60" i="351"/>
  <c r="R52" i="334"/>
  <c r="U54" i="317" a="1"/>
  <c r="AC53" i="317"/>
  <c r="AC53" i="311"/>
  <c r="R60" i="327"/>
  <c r="R58" i="320"/>
  <c r="I54" i="311"/>
  <c r="I51" i="325"/>
  <c r="R61" i="350"/>
  <c r="I51" i="350"/>
  <c r="AE53" i="310"/>
  <c r="R60" i="310"/>
  <c r="I54" i="315"/>
  <c r="R61" i="330"/>
  <c r="V53" i="330"/>
  <c r="V52" i="330"/>
  <c r="Q56" i="323"/>
  <c r="R55" i="332"/>
  <c r="R61" i="331"/>
  <c r="V52" i="317"/>
  <c r="U52" i="322"/>
  <c r="Q51" i="322"/>
  <c r="R56" i="336"/>
  <c r="I55" i="336"/>
  <c r="I52" i="342"/>
  <c r="U52" i="318"/>
  <c r="V54" i="359"/>
  <c r="R60" i="323"/>
  <c r="V52" i="343"/>
  <c r="G53" i="318"/>
  <c r="V52" i="318"/>
  <c r="R52" i="318"/>
  <c r="I52" i="351"/>
  <c r="V53" i="334"/>
  <c r="I54" i="334"/>
  <c r="AE58" i="317"/>
  <c r="R61" i="310"/>
  <c r="AE58" i="311"/>
  <c r="I52" i="323"/>
  <c r="R58" i="327"/>
  <c r="R53" i="320"/>
  <c r="R60" i="311"/>
  <c r="R53" i="323"/>
  <c r="R53" i="325"/>
  <c r="V54" i="350"/>
  <c r="R53" i="350"/>
  <c r="Q59" i="310"/>
  <c r="V52" i="310"/>
  <c r="R56" i="315"/>
  <c r="V53" i="359"/>
  <c r="R58" i="330"/>
  <c r="Q51" i="323"/>
  <c r="Q60" i="323"/>
  <c r="I55" i="332"/>
  <c r="I51" i="331"/>
  <c r="V54" i="317"/>
  <c r="R56" i="338"/>
  <c r="Q61" i="322"/>
  <c r="G54" i="322"/>
  <c r="R51" i="336"/>
  <c r="I55" i="345"/>
  <c r="G21" i="360" s="1"/>
  <c r="R55" i="345"/>
  <c r="Q54" i="310"/>
  <c r="R55" i="323"/>
  <c r="R54" i="327"/>
  <c r="I55" i="343"/>
  <c r="G52" i="310"/>
  <c r="AC53" i="318"/>
  <c r="I51" i="318"/>
  <c r="R61" i="351"/>
  <c r="AE53" i="334"/>
  <c r="R55" i="334"/>
  <c r="Q54" i="317"/>
  <c r="Q59" i="311"/>
  <c r="Q58" i="311"/>
  <c r="R55" i="327"/>
  <c r="R51" i="327"/>
  <c r="R52" i="320"/>
  <c r="R55" i="311"/>
  <c r="V51" i="325"/>
  <c r="R54" i="325"/>
  <c r="R55" i="350"/>
  <c r="I54" i="350"/>
  <c r="AE58" i="310"/>
  <c r="Q58" i="310"/>
  <c r="R54" i="315"/>
  <c r="R54" i="330"/>
  <c r="Q58" i="323"/>
  <c r="G53" i="323"/>
  <c r="R52" i="332"/>
  <c r="V54" i="331"/>
  <c r="R53" i="317"/>
  <c r="R58" i="338"/>
  <c r="Q54" i="322"/>
  <c r="G55" i="322" a="1"/>
  <c r="R60" i="336"/>
  <c r="R53" i="342"/>
  <c r="AE53" i="345"/>
  <c r="K24" i="360" s="1"/>
  <c r="AE53" i="332"/>
  <c r="AE53" i="323"/>
  <c r="AE53" i="359"/>
  <c r="K24" i="361" s="1"/>
  <c r="AE53" i="343"/>
  <c r="Q61" i="318"/>
  <c r="R58" i="318"/>
  <c r="R55" i="351"/>
  <c r="V54" i="334"/>
  <c r="R58" i="332"/>
  <c r="G54" i="317"/>
  <c r="U51" i="311"/>
  <c r="Q52" i="311"/>
  <c r="R52" i="327"/>
  <c r="V52" i="327"/>
  <c r="AF58" i="331"/>
  <c r="R56" i="320"/>
  <c r="V51" i="311"/>
  <c r="V54" i="325"/>
  <c r="V53" i="325"/>
  <c r="R61" i="359"/>
  <c r="K20" i="361" s="1"/>
  <c r="AE53" i="350"/>
  <c r="I55" i="350"/>
  <c r="V54" i="310"/>
  <c r="U52" i="310"/>
  <c r="R55" i="315"/>
  <c r="I51" i="330"/>
  <c r="U51" i="323"/>
  <c r="AC53" i="323"/>
  <c r="V54" i="332"/>
  <c r="V51" i="331"/>
  <c r="I55" i="357"/>
  <c r="G52" i="318"/>
  <c r="I54" i="351"/>
  <c r="R58" i="345"/>
  <c r="K17" i="360" s="1"/>
  <c r="AF58" i="310"/>
  <c r="R60" i="359"/>
  <c r="K19" i="361" s="1"/>
  <c r="V51" i="342"/>
  <c r="R59" i="355" a="1"/>
  <c r="I53" i="358" a="1"/>
  <c r="V51" i="323"/>
  <c r="R53" i="359"/>
  <c r="I53" i="339" a="1"/>
  <c r="Q52" i="313"/>
  <c r="AE53" i="329"/>
  <c r="I54" i="322"/>
  <c r="V51" i="315"/>
  <c r="G55" i="310" a="1"/>
  <c r="G51" i="309"/>
  <c r="I51" i="355"/>
  <c r="V52" i="348"/>
  <c r="I55" i="324"/>
  <c r="R58" i="309"/>
  <c r="R51" i="324"/>
  <c r="U52" i="309"/>
  <c r="R51" i="348"/>
  <c r="V54" i="351"/>
  <c r="V54" i="338"/>
  <c r="R61" i="337"/>
  <c r="R53" i="324"/>
  <c r="R56" i="325"/>
  <c r="R54" i="342"/>
  <c r="AF58" i="313"/>
  <c r="R58" i="315"/>
  <c r="Q51" i="313"/>
  <c r="R52" i="329"/>
  <c r="V54" i="314"/>
  <c r="R61" i="326"/>
  <c r="R60" i="315"/>
  <c r="AE53" i="324"/>
  <c r="R54" i="316"/>
  <c r="Q59" i="309"/>
  <c r="I54" i="342"/>
  <c r="V54" i="345"/>
  <c r="R51" i="313"/>
  <c r="V52" i="315"/>
  <c r="G54" i="313"/>
  <c r="I55" i="329"/>
  <c r="V53" i="326"/>
  <c r="I53" i="330" a="1"/>
  <c r="R59" i="330" a="1"/>
  <c r="R55" i="324"/>
  <c r="AE58" i="316"/>
  <c r="Q54" i="321"/>
  <c r="Q52" i="312"/>
  <c r="V53" i="318"/>
  <c r="R54" i="333"/>
  <c r="U53" i="321"/>
  <c r="R58" i="339"/>
  <c r="I53" i="351" a="1"/>
  <c r="R54" i="337"/>
  <c r="R51" i="347"/>
  <c r="R52" i="316"/>
  <c r="R60" i="326"/>
  <c r="R58" i="344"/>
  <c r="AC53" i="314"/>
  <c r="R58" i="328"/>
  <c r="G55" i="316" a="1"/>
  <c r="V51" i="351"/>
  <c r="R52" i="322"/>
  <c r="V53" i="344"/>
  <c r="R60" i="357"/>
  <c r="I54" i="355"/>
  <c r="V54" i="358"/>
  <c r="R58" i="348"/>
  <c r="R59" i="336" a="1"/>
  <c r="AF58" i="352"/>
  <c r="AE53" i="352"/>
  <c r="R59" i="351" a="1"/>
  <c r="V51" i="356"/>
  <c r="R54" i="339"/>
  <c r="V51" i="353"/>
  <c r="R56" i="353"/>
  <c r="V53" i="338"/>
  <c r="R55" i="337"/>
  <c r="R53" i="322"/>
  <c r="I51" i="335"/>
  <c r="I52" i="348"/>
  <c r="R54" i="344"/>
  <c r="V54" i="347"/>
  <c r="R60" i="325"/>
  <c r="R56" i="318"/>
  <c r="I55" i="340"/>
  <c r="V54" i="320"/>
  <c r="R53" i="316"/>
  <c r="U51" i="309"/>
  <c r="R58" i="314"/>
  <c r="I51" i="313"/>
  <c r="AF58" i="326"/>
  <c r="G55" i="313" a="1"/>
  <c r="I53" i="311" a="1"/>
  <c r="R59" i="326" a="1"/>
  <c r="Q56" i="316"/>
  <c r="I52" i="324"/>
  <c r="Q60" i="316"/>
  <c r="G52" i="312"/>
  <c r="R56" i="352"/>
  <c r="I53" i="309" a="1"/>
  <c r="I52" i="340"/>
  <c r="G52" i="314"/>
  <c r="R60" i="332"/>
  <c r="I51" i="321"/>
  <c r="AE53" i="354"/>
  <c r="R56" i="340"/>
  <c r="G54" i="314"/>
  <c r="R55" i="329"/>
  <c r="AF58" i="312"/>
  <c r="I51" i="358"/>
  <c r="V51" i="318"/>
  <c r="I53" i="312" a="1"/>
  <c r="R59" i="340" a="1"/>
  <c r="V52" i="314"/>
  <c r="AF58" i="357"/>
  <c r="V51" i="348"/>
  <c r="V54" i="352"/>
  <c r="AF58" i="356"/>
  <c r="R53" i="353"/>
  <c r="V52" i="337"/>
  <c r="R58" i="325"/>
  <c r="V51" i="340"/>
  <c r="R51" i="320"/>
  <c r="I55" i="316"/>
  <c r="G52" i="309"/>
  <c r="R59" i="331" a="1"/>
  <c r="R55" i="314"/>
  <c r="AE53" i="333"/>
  <c r="AF58" i="338"/>
  <c r="V51" i="326"/>
  <c r="R55" i="313"/>
  <c r="V53" i="314"/>
  <c r="V53" i="329"/>
  <c r="R51" i="326"/>
  <c r="R58" i="311"/>
  <c r="R55" i="326"/>
  <c r="R59" i="315" a="1"/>
  <c r="Q59" i="316"/>
  <c r="U54" i="312" a="1"/>
  <c r="V54" i="356"/>
  <c r="AE53" i="317"/>
  <c r="R56" i="359"/>
  <c r="I54" i="353"/>
  <c r="AE53" i="337"/>
  <c r="R58" i="333"/>
  <c r="R59" i="350" a="1"/>
  <c r="I53" i="350" a="1"/>
  <c r="I51" i="338"/>
  <c r="R59" i="309" a="1"/>
  <c r="R51" i="318"/>
  <c r="R59" i="332" a="1"/>
  <c r="R60" i="354"/>
  <c r="R60" i="358"/>
  <c r="R60" i="355"/>
  <c r="R51" i="333"/>
  <c r="V52" i="352"/>
  <c r="R51" i="351"/>
  <c r="R54" i="338"/>
  <c r="I51" i="322"/>
  <c r="I55" i="335"/>
  <c r="AF58" i="324"/>
  <c r="I54" i="348"/>
  <c r="R53" i="344"/>
  <c r="I52" i="347"/>
  <c r="V51" i="341"/>
  <c r="R61" i="353"/>
  <c r="R52" i="358"/>
  <c r="R59" i="348" a="1"/>
  <c r="I54" i="333"/>
  <c r="R61" i="356"/>
  <c r="R55" i="335"/>
  <c r="V54" i="353"/>
  <c r="R52" i="338"/>
  <c r="V53" i="337"/>
  <c r="AE53" i="322"/>
  <c r="V52" i="335"/>
  <c r="R60" i="324"/>
  <c r="R61" i="348"/>
  <c r="I52" i="344"/>
  <c r="AE53" i="347"/>
  <c r="R56" i="341"/>
  <c r="R59" i="325" a="1"/>
  <c r="V53" i="324"/>
  <c r="R60" i="340"/>
  <c r="V52" i="320"/>
  <c r="V52" i="316"/>
  <c r="U54" i="309" a="1"/>
  <c r="R60" i="314"/>
  <c r="R61" i="333"/>
  <c r="V54" i="328"/>
  <c r="V52" i="313"/>
  <c r="I51" i="329"/>
  <c r="I52" i="311"/>
  <c r="R53" i="326"/>
  <c r="G55" i="312" a="1"/>
  <c r="R59" i="311" a="1"/>
  <c r="R61" i="324"/>
  <c r="R59" i="320" a="1"/>
  <c r="I53" i="320" a="1"/>
  <c r="AC53" i="309"/>
  <c r="V52" i="347"/>
  <c r="AF58" i="341"/>
  <c r="AF58" i="345"/>
  <c r="G24" i="360" s="1"/>
  <c r="I55" i="344"/>
  <c r="V52" i="341"/>
  <c r="I51" i="345"/>
  <c r="U52" i="321"/>
  <c r="I55" i="359"/>
  <c r="G21" i="361" s="1"/>
  <c r="R52" i="352"/>
  <c r="I51" i="353"/>
  <c r="V51" i="309"/>
  <c r="I51" i="340"/>
  <c r="Q59" i="312"/>
  <c r="I51" i="352"/>
  <c r="R56" i="356"/>
  <c r="AE53" i="353"/>
  <c r="I52" i="337"/>
  <c r="R51" i="325"/>
  <c r="R59" i="359" a="1"/>
  <c r="R54" i="356"/>
  <c r="V52" i="338"/>
  <c r="R52" i="337"/>
  <c r="R52" i="335"/>
  <c r="I53" i="324" a="1"/>
  <c r="AE53" i="344"/>
  <c r="R56" i="347"/>
  <c r="V51" i="335"/>
  <c r="AE53" i="341"/>
  <c r="R51" i="340"/>
  <c r="AF58" i="320"/>
  <c r="R61" i="316"/>
  <c r="I53" i="342" a="1"/>
  <c r="R59" i="314" a="1"/>
  <c r="V52" i="333"/>
  <c r="R52" i="328"/>
  <c r="I53" i="327" a="1"/>
  <c r="R59" i="327" a="1"/>
  <c r="R61" i="313"/>
  <c r="AE58" i="313"/>
  <c r="R54" i="311"/>
  <c r="Q59" i="318"/>
  <c r="I51" i="312"/>
  <c r="I51" i="337"/>
  <c r="V51" i="344"/>
  <c r="I51" i="342"/>
  <c r="R51" i="354"/>
  <c r="R60" i="352"/>
  <c r="R51" i="338"/>
  <c r="R54" i="318"/>
  <c r="AF58" i="342"/>
  <c r="R56" i="313"/>
  <c r="I55" i="353"/>
  <c r="R52" i="356"/>
  <c r="V54" i="337"/>
  <c r="R58" i="316"/>
  <c r="U54" i="321" a="1"/>
  <c r="V54" i="355"/>
  <c r="I55" i="347"/>
  <c r="V51" i="336"/>
  <c r="R54" i="348"/>
  <c r="I53" i="334" a="1"/>
  <c r="R59" i="334" a="1"/>
  <c r="R58" i="354"/>
  <c r="R61" i="354"/>
  <c r="I54" i="352"/>
  <c r="I54" i="356"/>
  <c r="I53" i="356" a="1"/>
  <c r="R53" i="338"/>
  <c r="R53" i="337"/>
  <c r="R61" i="309"/>
  <c r="R58" i="324"/>
  <c r="R56" i="344"/>
  <c r="R51" i="341"/>
  <c r="R55" i="340"/>
  <c r="R52" i="340"/>
  <c r="I53" i="332" a="1"/>
  <c r="I52" i="314"/>
  <c r="AF58" i="333"/>
  <c r="V53" i="328"/>
  <c r="R53" i="313"/>
  <c r="U52" i="313"/>
  <c r="R58" i="326"/>
  <c r="I53" i="318" a="1"/>
  <c r="R56" i="321"/>
  <c r="R55" i="356"/>
  <c r="V53" i="353"/>
  <c r="V52" i="345"/>
  <c r="R55" i="342"/>
  <c r="I51" i="328"/>
  <c r="R61" i="312"/>
  <c r="R58" i="358"/>
  <c r="V54" i="354"/>
  <c r="R54" i="353"/>
  <c r="U51" i="313"/>
  <c r="Q54" i="312"/>
  <c r="R56" i="354"/>
  <c r="R59" i="343" a="1"/>
  <c r="I53" i="343" a="1"/>
  <c r="R60" i="347"/>
  <c r="R53" i="358"/>
  <c r="R56" i="333"/>
  <c r="I52" i="353"/>
  <c r="V51" i="354"/>
  <c r="R51" i="356"/>
  <c r="V52" i="339"/>
  <c r="R51" i="353"/>
  <c r="I54" i="338"/>
  <c r="I54" i="337"/>
  <c r="V54" i="309"/>
  <c r="I53" i="344" a="1"/>
  <c r="R55" i="347"/>
  <c r="I54" i="341"/>
  <c r="R52" i="333"/>
  <c r="R61" i="328"/>
  <c r="Q53" i="313"/>
  <c r="U54" i="313" a="1"/>
  <c r="R51" i="329"/>
  <c r="I53" i="323" a="1"/>
  <c r="R59" i="312" a="1"/>
  <c r="R52" i="321"/>
  <c r="V52" i="309"/>
  <c r="V53" i="354"/>
  <c r="R54" i="351"/>
  <c r="V51" i="352"/>
  <c r="I55" i="348"/>
  <c r="R59" i="323" a="1"/>
  <c r="R60" i="328"/>
  <c r="I53" i="321" a="1"/>
  <c r="AE53" i="355"/>
  <c r="AF58" i="347"/>
  <c r="R58" i="341"/>
  <c r="R51" i="337"/>
  <c r="G54" i="312"/>
  <c r="R52" i="357"/>
  <c r="V52" i="358"/>
  <c r="I53" i="354" a="1"/>
  <c r="R56" i="351"/>
  <c r="R54" i="335"/>
  <c r="V54" i="322"/>
  <c r="V53" i="358"/>
  <c r="R52" i="355"/>
  <c r="R61" i="358"/>
  <c r="AF58" i="354"/>
  <c r="I52" i="352"/>
  <c r="R58" i="356"/>
  <c r="I53" i="357" a="1"/>
  <c r="R53" i="355"/>
  <c r="R59" i="358" a="1"/>
  <c r="R59" i="354" a="1"/>
  <c r="I52" i="354"/>
  <c r="I51" i="354"/>
  <c r="R53" i="356"/>
  <c r="I51" i="356"/>
  <c r="R52" i="353"/>
  <c r="R52" i="339"/>
  <c r="R58" i="353"/>
  <c r="R59" i="338" a="1"/>
  <c r="I55" i="337"/>
  <c r="I51" i="348"/>
  <c r="I54" i="344"/>
  <c r="V51" i="347"/>
  <c r="R52" i="324"/>
  <c r="I55" i="341"/>
  <c r="I55" i="317"/>
  <c r="Q52" i="314"/>
  <c r="R59" i="342" a="1"/>
  <c r="R60" i="333"/>
  <c r="I54" i="328"/>
  <c r="G51" i="313"/>
  <c r="AF58" i="329"/>
  <c r="I53" i="315" a="1"/>
  <c r="R56" i="312"/>
  <c r="R55" i="321"/>
  <c r="Q51" i="309"/>
  <c r="I52" i="356"/>
  <c r="R53" i="348"/>
  <c r="I52" i="325"/>
  <c r="AF58" i="315"/>
  <c r="R53" i="357"/>
  <c r="V54" i="348"/>
  <c r="I53" i="345" a="1"/>
  <c r="R51" i="309"/>
  <c r="AE53" i="358"/>
  <c r="V52" i="359"/>
  <c r="I53" i="348" a="1"/>
  <c r="R59" i="357" a="1"/>
  <c r="I55" i="355"/>
  <c r="R54" i="358"/>
  <c r="R55" i="359"/>
  <c r="I53" i="359" a="1"/>
  <c r="R54" i="355"/>
  <c r="R54" i="329"/>
  <c r="R53" i="354"/>
  <c r="R58" i="352"/>
  <c r="I51" i="351"/>
  <c r="V53" i="356"/>
  <c r="AE53" i="356"/>
  <c r="R60" i="353"/>
  <c r="R55" i="353"/>
  <c r="I55" i="338"/>
  <c r="R59" i="337" a="1"/>
  <c r="AF58" i="335"/>
  <c r="AE53" i="348"/>
  <c r="R55" i="344"/>
  <c r="R54" i="347"/>
  <c r="I53" i="341" a="1"/>
  <c r="R60" i="318"/>
  <c r="R56" i="317"/>
  <c r="Q60" i="314"/>
  <c r="I53" i="331" a="1"/>
  <c r="I53" i="336" a="1"/>
  <c r="V51" i="333"/>
  <c r="R54" i="328"/>
  <c r="Q55" i="313"/>
  <c r="R61" i="329"/>
  <c r="AE53" i="312"/>
  <c r="I55" i="321"/>
  <c r="Q55" i="321"/>
  <c r="Q52" i="309"/>
  <c r="AE58" i="312"/>
  <c r="V54" i="321"/>
  <c r="R53" i="321"/>
  <c r="U53" i="316"/>
  <c r="AE58" i="321"/>
  <c r="U53" i="312"/>
  <c r="I55" i="309"/>
  <c r="AE58" i="309"/>
  <c r="R56" i="358"/>
  <c r="R52" i="354"/>
  <c r="AF58" i="358"/>
  <c r="I55" i="354"/>
  <c r="R55" i="352"/>
  <c r="R53" i="352"/>
  <c r="R59" i="356" a="1"/>
  <c r="I55" i="356"/>
  <c r="I53" i="338" a="1"/>
  <c r="V52" i="353"/>
  <c r="I54" i="324"/>
  <c r="R52" i="348"/>
  <c r="V54" i="344"/>
  <c r="R52" i="344"/>
  <c r="I54" i="347"/>
  <c r="R61" i="341"/>
  <c r="R55" i="341"/>
  <c r="R59" i="318" a="1"/>
  <c r="R54" i="340"/>
  <c r="V53" i="340"/>
  <c r="R60" i="316"/>
  <c r="U53" i="314"/>
  <c r="Q54" i="309"/>
  <c r="R59" i="345" a="1"/>
  <c r="I55" i="314"/>
  <c r="I55" i="333"/>
  <c r="R55" i="333"/>
  <c r="R53" i="328"/>
  <c r="R58" i="313"/>
  <c r="I53" i="317" a="1"/>
  <c r="R59" i="317" a="1"/>
  <c r="Q61" i="313"/>
  <c r="Q56" i="313"/>
  <c r="R53" i="329"/>
  <c r="AE58" i="314"/>
  <c r="R54" i="326"/>
  <c r="R51" i="312"/>
  <c r="R54" i="312"/>
  <c r="R60" i="312"/>
  <c r="Q51" i="312"/>
  <c r="R51" i="321"/>
  <c r="I54" i="321"/>
  <c r="Q54" i="316"/>
  <c r="Q51" i="321"/>
  <c r="G51" i="312"/>
  <c r="R60" i="309"/>
  <c r="R53" i="309"/>
  <c r="I52" i="309"/>
  <c r="R59" i="341" a="1"/>
  <c r="R54" i="341"/>
  <c r="AE53" i="340"/>
  <c r="R61" i="340"/>
  <c r="R53" i="340"/>
  <c r="I54" i="316"/>
  <c r="Q53" i="314"/>
  <c r="R54" i="314"/>
  <c r="V54" i="333"/>
  <c r="I53" i="337" a="1"/>
  <c r="I52" i="328"/>
  <c r="R54" i="313"/>
  <c r="Q54" i="313"/>
  <c r="R60" i="329"/>
  <c r="V52" i="329"/>
  <c r="V51" i="314"/>
  <c r="I52" i="326"/>
  <c r="I52" i="312"/>
  <c r="R58" i="312"/>
  <c r="R61" i="321"/>
  <c r="R58" i="321"/>
  <c r="Q55" i="316"/>
  <c r="G51" i="321"/>
  <c r="Q60" i="312"/>
  <c r="V53" i="309"/>
  <c r="G53" i="309"/>
  <c r="V53" i="312"/>
  <c r="V52" i="321"/>
  <c r="V51" i="321"/>
  <c r="Q53" i="316"/>
  <c r="Q53" i="321"/>
  <c r="Q55" i="312"/>
  <c r="R52" i="309"/>
  <c r="AF58" i="309"/>
  <c r="R59" i="310" a="1"/>
  <c r="I52" i="341"/>
  <c r="R53" i="341"/>
  <c r="I54" i="340"/>
  <c r="I54" i="317"/>
  <c r="R55" i="316"/>
  <c r="G51" i="314"/>
  <c r="V53" i="333"/>
  <c r="R55" i="328"/>
  <c r="R60" i="313"/>
  <c r="Q60" i="313"/>
  <c r="R58" i="329"/>
  <c r="R52" i="326"/>
  <c r="V54" i="312"/>
  <c r="Q51" i="316"/>
  <c r="AE53" i="321"/>
  <c r="R59" i="321" a="1"/>
  <c r="G54" i="316"/>
  <c r="R56" i="324"/>
  <c r="G54" i="321"/>
  <c r="Q53" i="312"/>
  <c r="G54" i="309"/>
  <c r="Q58" i="309"/>
  <c r="AE53" i="309"/>
  <c r="G51" i="316"/>
  <c r="G53" i="321"/>
  <c r="Q52" i="321"/>
  <c r="I53" i="319" a="1"/>
  <c r="R59" i="319" a="1"/>
  <c r="Q58" i="312"/>
  <c r="I54" i="309"/>
  <c r="Q61" i="309"/>
  <c r="R56" i="309"/>
  <c r="Q55" i="309"/>
  <c r="R59" i="349" a="1"/>
  <c r="I53" i="349" a="1"/>
  <c r="I51" i="341"/>
  <c r="I53" i="340" a="1"/>
  <c r="V51" i="317"/>
  <c r="V53" i="316"/>
  <c r="Q55" i="314"/>
  <c r="AE53" i="314"/>
  <c r="I51" i="333"/>
  <c r="V51" i="328"/>
  <c r="AF58" i="328"/>
  <c r="R59" i="322" a="1"/>
  <c r="I53" i="322" a="1"/>
  <c r="V53" i="313"/>
  <c r="U53" i="313"/>
  <c r="I52" i="329"/>
  <c r="I54" i="329"/>
  <c r="R56" i="326"/>
  <c r="I51" i="326"/>
  <c r="V51" i="324"/>
  <c r="G55" i="318" a="1"/>
  <c r="R53" i="312"/>
  <c r="V53" i="321"/>
  <c r="U52" i="312"/>
  <c r="G52" i="316"/>
  <c r="G53" i="316"/>
  <c r="G55" i="321" a="1"/>
  <c r="Q58" i="321"/>
  <c r="Q61" i="312"/>
  <c r="I51" i="309"/>
  <c r="Q56" i="309"/>
  <c r="I53" i="310" a="1"/>
  <c r="I53" i="326" a="1"/>
  <c r="AE53" i="326"/>
  <c r="V54" i="324"/>
  <c r="U54" i="318" a="1"/>
  <c r="I54" i="312"/>
  <c r="R54" i="321"/>
  <c r="Q52" i="316"/>
  <c r="Q58" i="316"/>
  <c r="Q59" i="321"/>
  <c r="Q60" i="321"/>
  <c r="G53" i="312"/>
  <c r="Q53" i="309"/>
  <c r="U53" i="309"/>
  <c r="R59" i="346" a="1"/>
  <c r="I53" i="346" a="1"/>
  <c r="AF58" i="340"/>
  <c r="R60" i="341"/>
  <c r="I53" i="325" a="1"/>
  <c r="R58" i="340"/>
  <c r="I52" i="317"/>
  <c r="G55" i="309" a="1"/>
  <c r="R52" i="314"/>
  <c r="R53" i="333"/>
  <c r="R56" i="328"/>
  <c r="I53" i="328" a="1"/>
  <c r="R52" i="313"/>
  <c r="Q59" i="313"/>
  <c r="V51" i="329"/>
  <c r="I54" i="326"/>
  <c r="V54" i="326"/>
  <c r="U54" i="310" a="1"/>
  <c r="I51" i="324"/>
  <c r="V51" i="312"/>
  <c r="AF58" i="321"/>
  <c r="AC53" i="316"/>
  <c r="U51" i="316"/>
  <c r="AC53" i="321"/>
  <c r="G52" i="321"/>
  <c r="U51" i="312"/>
  <c r="Q56" i="312"/>
  <c r="Q60" i="309"/>
  <c r="R54" i="309"/>
  <c r="R55" i="309"/>
  <c r="Q51" i="314"/>
  <c r="V52" i="324"/>
  <c r="AE53" i="316"/>
  <c r="I52" i="313"/>
  <c r="R56" i="316"/>
  <c r="Q61" i="316"/>
  <c r="V52" i="312"/>
  <c r="V54" i="313"/>
  <c r="V54" i="316"/>
  <c r="AF58" i="316"/>
  <c r="I55" i="328"/>
  <c r="I55" i="312"/>
  <c r="Q56" i="314"/>
  <c r="I52" i="321"/>
  <c r="R56" i="314"/>
  <c r="U52" i="316"/>
  <c r="AC53" i="312"/>
  <c r="Q61" i="321"/>
  <c r="U52" i="314"/>
  <c r="I51" i="316"/>
  <c r="G53" i="314"/>
  <c r="Q58" i="313"/>
  <c r="I51" i="314"/>
  <c r="I55" i="326"/>
  <c r="R59" i="313" a="1"/>
  <c r="R60" i="321"/>
  <c r="R52" i="312"/>
  <c r="R55" i="312"/>
  <c r="U54" i="316" a="1"/>
  <c r="I54" i="314"/>
  <c r="Q59" i="314"/>
  <c r="I55" i="313"/>
  <c r="R54" i="324"/>
  <c r="G52" i="313"/>
  <c r="AC53" i="313"/>
  <c r="U51" i="321"/>
  <c r="Q56" i="321"/>
  <c r="R56" i="329"/>
  <c r="V54" i="340"/>
  <c r="V52" i="326"/>
  <c r="AE53" i="328"/>
  <c r="V54" i="329"/>
  <c r="G53" i="313"/>
  <c r="V52" i="328"/>
  <c r="I53" i="313" a="1"/>
  <c r="U51" i="314"/>
  <c r="R53" i="314"/>
  <c r="U54" i="314" a="1"/>
  <c r="AF58" i="314"/>
  <c r="R59" i="316" a="1"/>
  <c r="I54" i="313"/>
  <c r="I52" i="316"/>
  <c r="V52" i="340"/>
  <c r="AE53" i="313"/>
  <c r="R51" i="314"/>
  <c r="I53" i="314" a="1"/>
  <c r="Q54" i="314"/>
  <c r="Q61" i="314"/>
  <c r="V51" i="316"/>
  <c r="Q58" i="314"/>
  <c r="R61" i="314"/>
  <c r="V51" i="313"/>
  <c r="G55" i="314" a="1"/>
  <c r="R51" i="328"/>
  <c r="I52" i="335"/>
  <c r="R59" i="328" a="1"/>
  <c r="V54" i="341"/>
  <c r="I52" i="333"/>
  <c r="R60" i="335"/>
  <c r="R61" i="335"/>
  <c r="R59" i="333" a="1"/>
  <c r="R56" i="335"/>
  <c r="R53" i="335"/>
  <c r="I54" i="339"/>
  <c r="R52" i="341"/>
  <c r="I53" i="329" a="1"/>
  <c r="I51" i="339"/>
  <c r="V53" i="335"/>
  <c r="AF58" i="339"/>
  <c r="V54" i="335"/>
  <c r="I51" i="344"/>
  <c r="R51" i="316"/>
  <c r="I53" i="316" a="1"/>
  <c r="R59" i="335" a="1"/>
  <c r="I55" i="339"/>
  <c r="R60" i="344"/>
  <c r="V53" i="341"/>
  <c r="R61" i="347"/>
  <c r="AF58" i="348"/>
  <c r="AF58" i="353"/>
  <c r="I54" i="335"/>
  <c r="R58" i="335"/>
  <c r="V53" i="339"/>
  <c r="R51" i="344"/>
  <c r="R59" i="344" a="1"/>
  <c r="I53" i="333" a="1"/>
  <c r="R61" i="344"/>
  <c r="R52" i="347"/>
  <c r="R60" i="348"/>
  <c r="R58" i="347"/>
  <c r="V53" i="348"/>
  <c r="V52" i="344"/>
  <c r="I51" i="347"/>
  <c r="R55" i="348"/>
  <c r="R53" i="347"/>
  <c r="R56" i="348"/>
  <c r="R59" i="324" a="1"/>
  <c r="R51" i="335"/>
  <c r="AE53" i="335"/>
  <c r="R53" i="339"/>
  <c r="R60" i="339"/>
  <c r="AF58" i="344"/>
  <c r="I53" i="335" a="1"/>
  <c r="I52" i="339"/>
  <c r="V53" i="347"/>
  <c r="R61" i="352"/>
  <c r="R51" i="352"/>
  <c r="V53" i="352"/>
  <c r="V51" i="339"/>
  <c r="AE53" i="339"/>
  <c r="R56" i="339"/>
  <c r="R55" i="339"/>
  <c r="R59" i="339" a="1"/>
  <c r="I55" i="352"/>
  <c r="R54" i="354"/>
  <c r="I53" i="352" a="1"/>
  <c r="R51" i="339"/>
  <c r="R61" i="339"/>
  <c r="V54" i="339"/>
  <c r="R54" i="352"/>
  <c r="V51" i="355"/>
  <c r="R60" i="356"/>
  <c r="R55" i="354"/>
  <c r="V52" i="354"/>
  <c r="AF58" i="355"/>
  <c r="V52" i="356"/>
  <c r="I54" i="354"/>
  <c r="R61" i="355"/>
  <c r="I53" i="355" a="1"/>
  <c r="V53" i="355"/>
  <c r="R59" i="329" a="1"/>
  <c r="I52" i="355"/>
  <c r="V52" i="357"/>
  <c r="R55" i="355"/>
  <c r="V52" i="355"/>
  <c r="I51" i="357"/>
  <c r="R51" i="355"/>
  <c r="I52" i="358"/>
  <c r="V54" i="357"/>
  <c r="V51" i="358"/>
  <c r="R51" i="357"/>
  <c r="R58" i="357"/>
  <c r="I53" i="347" a="1"/>
  <c r="R59" i="347" a="1"/>
  <c r="R58" i="355"/>
  <c r="R51" i="358"/>
  <c r="I53" i="353" a="1"/>
  <c r="R59" i="353" a="1"/>
  <c r="R54" i="357"/>
  <c r="I52" i="357"/>
  <c r="V53" i="357"/>
  <c r="R56" i="357"/>
  <c r="R56" i="355"/>
  <c r="R61" i="357"/>
  <c r="I55" i="358"/>
  <c r="AE53" i="357"/>
  <c r="R55" i="358"/>
  <c r="I54" i="358"/>
  <c r="R59" i="352" a="1"/>
  <c r="I54" i="357"/>
  <c r="V51" i="357"/>
  <c r="R55" i="357"/>
  <c r="C67" i="103" a="1"/>
  <c r="G17" i="361"/>
  <c r="G17" i="360"/>
  <c r="R59" i="352" l="1"/>
  <c r="R59" i="353"/>
  <c r="I53" i="353"/>
  <c r="I56" i="353" s="1"/>
  <c r="R59" i="347"/>
  <c r="I53" i="347"/>
  <c r="I56" i="347" s="1"/>
  <c r="R59" i="329"/>
  <c r="I53" i="355"/>
  <c r="I56" i="355" s="1"/>
  <c r="I53" i="352"/>
  <c r="I56" i="352" s="1"/>
  <c r="R59" i="339"/>
  <c r="I53" i="335"/>
  <c r="I56" i="335" s="1"/>
  <c r="R59" i="324"/>
  <c r="I53" i="333"/>
  <c r="I56" i="333" s="1"/>
  <c r="R59" i="344"/>
  <c r="R59" i="335"/>
  <c r="I53" i="316"/>
  <c r="I56" i="316" s="1"/>
  <c r="I53" i="329"/>
  <c r="I56" i="329" s="1"/>
  <c r="R59" i="333"/>
  <c r="R59" i="328"/>
  <c r="G55" i="314"/>
  <c r="F61" i="314" s="1"/>
  <c r="I53" i="314"/>
  <c r="I56" i="314" s="1"/>
  <c r="R59" i="316"/>
  <c r="U54" i="314"/>
  <c r="I61" i="314"/>
  <c r="I53" i="313"/>
  <c r="I56" i="313" s="1"/>
  <c r="U54" i="316"/>
  <c r="I61" i="316" s="1"/>
  <c r="R59" i="313"/>
  <c r="I60" i="314"/>
  <c r="U54" i="310"/>
  <c r="I61" i="310" s="1"/>
  <c r="I53" i="328"/>
  <c r="I56" i="328" s="1"/>
  <c r="G55" i="309"/>
  <c r="F61" i="309" s="1"/>
  <c r="I53" i="325"/>
  <c r="I56" i="325" s="1"/>
  <c r="I53" i="346"/>
  <c r="R59" i="346"/>
  <c r="U54" i="318"/>
  <c r="I53" i="326"/>
  <c r="I56" i="326" s="1"/>
  <c r="I53" i="310"/>
  <c r="I56" i="310" s="1"/>
  <c r="G55" i="321"/>
  <c r="F61" i="321" s="1"/>
  <c r="G55" i="318"/>
  <c r="F61" i="318" s="1"/>
  <c r="I53" i="322"/>
  <c r="I56" i="322" s="1"/>
  <c r="R59" i="322"/>
  <c r="I53" i="340"/>
  <c r="I56" i="340" s="1"/>
  <c r="I53" i="349"/>
  <c r="I56" i="349" s="1"/>
  <c r="R59" i="349"/>
  <c r="R59" i="319"/>
  <c r="I53" i="319"/>
  <c r="F60" i="316"/>
  <c r="R59" i="321"/>
  <c r="I60" i="316"/>
  <c r="F60" i="314"/>
  <c r="R59" i="310"/>
  <c r="F60" i="321"/>
  <c r="I53" i="337"/>
  <c r="I56" i="337" s="1"/>
  <c r="R59" i="341"/>
  <c r="F60" i="312"/>
  <c r="I60" i="321"/>
  <c r="I60" i="312"/>
  <c r="R59" i="317"/>
  <c r="I53" i="317"/>
  <c r="I56" i="317" s="1"/>
  <c r="R59" i="345"/>
  <c r="R59" i="318"/>
  <c r="I53" i="338"/>
  <c r="I56" i="338" s="1"/>
  <c r="R59" i="356"/>
  <c r="I53" i="336"/>
  <c r="I56" i="336" s="1"/>
  <c r="I53" i="331"/>
  <c r="I56" i="331" s="1"/>
  <c r="I53" i="341"/>
  <c r="I56" i="341" s="1"/>
  <c r="R59" i="337"/>
  <c r="I53" i="359"/>
  <c r="R59" i="357"/>
  <c r="I53" i="348"/>
  <c r="I56" i="348" s="1"/>
  <c r="I53" i="345"/>
  <c r="I60" i="309"/>
  <c r="I53" i="315"/>
  <c r="I56" i="315" s="1"/>
  <c r="F60" i="313"/>
  <c r="R59" i="342"/>
  <c r="R59" i="338"/>
  <c r="R59" i="354"/>
  <c r="R59" i="358"/>
  <c r="I53" i="357"/>
  <c r="I56" i="357" s="1"/>
  <c r="I53" i="354"/>
  <c r="I56" i="354" s="1"/>
  <c r="I53" i="321"/>
  <c r="I56" i="321" s="1"/>
  <c r="R59" i="323"/>
  <c r="R59" i="312"/>
  <c r="I53" i="323"/>
  <c r="I56" i="323" s="1"/>
  <c r="U54" i="313"/>
  <c r="I61" i="313" s="1"/>
  <c r="I53" i="344"/>
  <c r="I56" i="344" s="1"/>
  <c r="I53" i="343"/>
  <c r="I56" i="343" s="1"/>
  <c r="R59" i="343"/>
  <c r="I53" i="318"/>
  <c r="I56" i="318" s="1"/>
  <c r="I53" i="332"/>
  <c r="I56" i="332" s="1"/>
  <c r="I53" i="356"/>
  <c r="I56" i="356" s="1"/>
  <c r="R59" i="334"/>
  <c r="I53" i="334"/>
  <c r="I56" i="334" s="1"/>
  <c r="U54" i="321"/>
  <c r="I61" i="321" s="1"/>
  <c r="R59" i="327"/>
  <c r="I53" i="327"/>
  <c r="I56" i="327" s="1"/>
  <c r="R59" i="314"/>
  <c r="I53" i="342"/>
  <c r="I56" i="342" s="1"/>
  <c r="I53" i="324"/>
  <c r="I56" i="324" s="1"/>
  <c r="R59" i="359"/>
  <c r="I53" i="320"/>
  <c r="I56" i="320" s="1"/>
  <c r="R59" i="320"/>
  <c r="R59" i="311"/>
  <c r="G55" i="312"/>
  <c r="F61" i="312" s="1"/>
  <c r="U54" i="309"/>
  <c r="I61" i="309" s="1"/>
  <c r="R59" i="325"/>
  <c r="R59" i="348"/>
  <c r="R59" i="332"/>
  <c r="R59" i="309"/>
  <c r="I53" i="350"/>
  <c r="I56" i="350" s="1"/>
  <c r="R59" i="350"/>
  <c r="U54" i="312"/>
  <c r="I61" i="312" s="1"/>
  <c r="R59" i="315"/>
  <c r="R59" i="331"/>
  <c r="R59" i="340"/>
  <c r="I53" i="312"/>
  <c r="I56" i="312" s="1"/>
  <c r="I53" i="309"/>
  <c r="I56" i="309" s="1"/>
  <c r="R59" i="326"/>
  <c r="I53" i="311"/>
  <c r="I56" i="311" s="1"/>
  <c r="G55" i="313"/>
  <c r="F61" i="313" s="1"/>
  <c r="R59" i="351"/>
  <c r="R59" i="336"/>
  <c r="G55" i="316"/>
  <c r="F61" i="316" s="1"/>
  <c r="I53" i="351"/>
  <c r="I56" i="351" s="1"/>
  <c r="R59" i="330"/>
  <c r="I53" i="330"/>
  <c r="I56" i="330" s="1"/>
  <c r="I60" i="313"/>
  <c r="F60" i="309"/>
  <c r="G55" i="310"/>
  <c r="F61" i="310" s="1"/>
  <c r="I53" i="339"/>
  <c r="I56" i="339" s="1"/>
  <c r="I53" i="358"/>
  <c r="I56" i="358" s="1"/>
  <c r="R59" i="355"/>
  <c r="G55" i="322"/>
  <c r="F61" i="322" s="1"/>
  <c r="I60" i="323"/>
  <c r="I60" i="322"/>
  <c r="U54" i="317"/>
  <c r="I61" i="317" s="1"/>
  <c r="F60" i="317"/>
  <c r="U54" i="311"/>
  <c r="I61" i="311" s="1"/>
  <c r="I61" i="318"/>
  <c r="F60" i="322"/>
  <c r="G55" i="323"/>
  <c r="F61" i="323" s="1"/>
  <c r="I60" i="311"/>
  <c r="G55" i="317"/>
  <c r="F61" i="317" s="1"/>
  <c r="F60" i="318"/>
  <c r="I60" i="318"/>
  <c r="F60" i="315"/>
  <c r="F60" i="323"/>
  <c r="G55" i="311"/>
  <c r="F61" i="311" s="1"/>
  <c r="I60" i="310"/>
  <c r="I56" i="346"/>
  <c r="F60" i="311"/>
  <c r="I60" i="317"/>
  <c r="U54" i="322"/>
  <c r="I61" i="322" s="1"/>
  <c r="G55" i="320"/>
  <c r="F61" i="320" s="1"/>
  <c r="U54" i="319"/>
  <c r="I61" i="319" s="1"/>
  <c r="G55" i="315"/>
  <c r="F61" i="315" s="1"/>
  <c r="F60" i="310"/>
  <c r="F60" i="320"/>
  <c r="U54" i="315"/>
  <c r="I61" i="315" s="1"/>
  <c r="I56" i="319"/>
  <c r="I60" i="315"/>
  <c r="U54" i="320"/>
  <c r="I61" i="320" s="1"/>
  <c r="G55" i="319"/>
  <c r="F61" i="319" s="1"/>
  <c r="F60" i="319"/>
  <c r="U54" i="323"/>
  <c r="I61" i="323" s="1"/>
  <c r="I60" i="320"/>
  <c r="I60" i="319"/>
  <c r="C67" i="103"/>
  <c r="I5" i="252"/>
  <c r="K58" i="252"/>
  <c r="O12" i="235"/>
  <c r="M12" i="235"/>
  <c r="K18" i="361"/>
  <c r="G19" i="361"/>
  <c r="K18" i="360"/>
  <c r="G19" i="360"/>
  <c r="G51" i="252"/>
  <c r="G56" i="314" l="1"/>
  <c r="G56" i="319"/>
  <c r="G56" i="322"/>
  <c r="G22" i="360"/>
  <c r="G22" i="361"/>
  <c r="G56" i="317"/>
  <c r="G56" i="309"/>
  <c r="G56" i="316"/>
  <c r="G56" i="320"/>
  <c r="G56" i="323"/>
  <c r="G56" i="312"/>
  <c r="I56" i="345"/>
  <c r="G56" i="310"/>
  <c r="G56" i="315"/>
  <c r="G56" i="311"/>
  <c r="I56" i="359"/>
  <c r="G56" i="313"/>
  <c r="G56" i="318"/>
  <c r="G56" i="321"/>
  <c r="M5" i="252"/>
  <c r="K59" i="252"/>
  <c r="O13" i="235"/>
  <c r="M13" i="235"/>
  <c r="Q5" i="252" l="1"/>
  <c r="O14" i="235"/>
  <c r="M14" i="235"/>
  <c r="U5" i="252" l="1"/>
  <c r="O15" i="235"/>
  <c r="M15" i="235"/>
  <c r="Y5" i="252" l="1"/>
  <c r="O16" i="235"/>
  <c r="M16" i="235"/>
  <c r="AC5" i="252" l="1"/>
  <c r="F8" i="103"/>
  <c r="B6" i="103"/>
  <c r="D13" i="103"/>
  <c r="H13" i="103"/>
  <c r="D14" i="103"/>
  <c r="H14" i="103"/>
  <c r="I14" i="103"/>
  <c r="J14" i="103"/>
  <c r="D15" i="103"/>
  <c r="I52" i="252"/>
  <c r="Q61" i="252"/>
  <c r="AC53" i="252"/>
  <c r="Q51" i="252"/>
  <c r="R51" i="252"/>
  <c r="R61" i="252"/>
  <c r="I55" i="252"/>
  <c r="AE53" i="252"/>
  <c r="R59" i="252" a="1"/>
  <c r="I54" i="252"/>
  <c r="AE58" i="252"/>
  <c r="I53" i="252" a="1"/>
  <c r="Q58" i="252"/>
  <c r="Q53" i="252"/>
  <c r="G54" i="252"/>
  <c r="G52" i="252"/>
  <c r="G55" i="252" a="1"/>
  <c r="Q60" i="252"/>
  <c r="Q52" i="252"/>
  <c r="U51" i="252"/>
  <c r="Q56" i="252"/>
  <c r="V54" i="252"/>
  <c r="U54" i="252" a="1"/>
  <c r="R56" i="252"/>
  <c r="V53" i="252"/>
  <c r="R58" i="252"/>
  <c r="I51" i="252"/>
  <c r="R60" i="252"/>
  <c r="Q59" i="252"/>
  <c r="R52" i="252"/>
  <c r="R54" i="252"/>
  <c r="V52" i="252"/>
  <c r="R55" i="252"/>
  <c r="R53" i="252"/>
  <c r="Q54" i="252"/>
  <c r="U53" i="252"/>
  <c r="U52" i="252"/>
  <c r="G53" i="252"/>
  <c r="V51" i="252"/>
  <c r="Q55" i="252"/>
  <c r="AF58" i="252"/>
  <c r="F60" i="252" l="1"/>
  <c r="U54" i="252"/>
  <c r="I61" i="252" s="1"/>
  <c r="R59" i="252"/>
  <c r="I53" i="252"/>
  <c r="I56" i="252" s="1"/>
  <c r="I60" i="252"/>
  <c r="G55" i="252"/>
  <c r="G56" i="252" s="1"/>
  <c r="G19" i="103"/>
  <c r="J20" i="103"/>
  <c r="F19" i="103"/>
  <c r="F17" i="103"/>
  <c r="J24" i="103"/>
  <c r="G20" i="103"/>
  <c r="F21" i="103"/>
  <c r="F61" i="252" l="1"/>
  <c r="G18" i="103"/>
  <c r="K18" i="103"/>
  <c r="F24" i="103"/>
  <c r="J18" i="103"/>
  <c r="G17" i="103"/>
  <c r="K20" i="103"/>
  <c r="G21" i="103"/>
  <c r="J17" i="103"/>
  <c r="K19" i="103"/>
  <c r="F20" i="103"/>
  <c r="G24" i="103"/>
  <c r="K24" i="103"/>
  <c r="J19" i="103"/>
  <c r="K17" i="103"/>
  <c r="F18" i="103"/>
  <c r="G22" i="103" l="1"/>
  <c r="F22" i="103"/>
  <c r="E14" i="306" l="1"/>
  <c r="E15" i="306" l="1"/>
  <c r="E16" i="306" s="1"/>
  <c r="E24" i="306" l="1"/>
  <c r="E25" i="306" s="1"/>
  <c r="E30" i="306" l="1"/>
  <c r="E32" i="306" s="1"/>
  <c r="E39" i="306" s="1"/>
  <c r="E41" i="306" s="1"/>
  <c r="E40" i="306" l="1"/>
  <c r="E42" i="306"/>
  <c r="E48" i="306" s="1"/>
  <c r="J5" i="306" l="1"/>
  <c r="J12" i="306"/>
  <c r="J10" i="306"/>
  <c r="J6" i="306"/>
  <c r="J8" i="306"/>
  <c r="J11" i="306"/>
  <c r="J9" i="306"/>
  <c r="J7" i="306"/>
  <c r="J13" i="306"/>
  <c r="J14" i="306"/>
  <c r="G11" i="306" l="1"/>
  <c r="G10" i="306"/>
  <c r="G6" i="306"/>
  <c r="H6" i="306" s="1"/>
  <c r="D28" i="308"/>
  <c r="B7" i="308"/>
  <c r="D23" i="308"/>
  <c r="K11" i="306"/>
  <c r="D24" i="308"/>
  <c r="D27" i="308"/>
  <c r="K10" i="306"/>
  <c r="E24" i="308"/>
  <c r="D7" i="308"/>
  <c r="E8" i="308"/>
  <c r="B23" i="308"/>
  <c r="B27" i="308"/>
  <c r="D8" i="308"/>
  <c r="E28" i="308"/>
  <c r="L10" i="306" l="1"/>
  <c r="M10" i="306" s="1"/>
  <c r="N10" i="306" s="1"/>
  <c r="G5" i="306"/>
  <c r="L6" i="306"/>
  <c r="G12" i="306"/>
  <c r="G14" i="306"/>
  <c r="G9" i="306"/>
  <c r="L11" i="306"/>
  <c r="M11" i="306" s="1"/>
  <c r="N11" i="306" s="1"/>
  <c r="G13" i="306"/>
  <c r="G7" i="306"/>
  <c r="H7" i="306" s="1"/>
  <c r="G8" i="306"/>
  <c r="H8" i="306" s="1"/>
  <c r="H11" i="306"/>
  <c r="H10" i="306"/>
  <c r="D36" i="308"/>
  <c r="B31" i="308"/>
  <c r="E20" i="308"/>
  <c r="E4" i="308"/>
  <c r="B15" i="308"/>
  <c r="D11" i="308"/>
  <c r="D20" i="308"/>
  <c r="E32" i="308"/>
  <c r="B24" i="308"/>
  <c r="B11" i="308"/>
  <c r="K14" i="306"/>
  <c r="K6" i="306"/>
  <c r="E12" i="308"/>
  <c r="D19" i="308"/>
  <c r="K13" i="306"/>
  <c r="E36" i="308"/>
  <c r="D3" i="308"/>
  <c r="D40" i="308"/>
  <c r="B3" i="308"/>
  <c r="C27" i="308"/>
  <c r="B19" i="308"/>
  <c r="B28" i="308"/>
  <c r="D12" i="308"/>
  <c r="D39" i="308"/>
  <c r="D32" i="308"/>
  <c r="D4" i="308"/>
  <c r="E40" i="308"/>
  <c r="D16" i="308"/>
  <c r="C23" i="308"/>
  <c r="E16" i="308"/>
  <c r="B39" i="308"/>
  <c r="B35" i="308"/>
  <c r="D31" i="308"/>
  <c r="D15" i="308"/>
  <c r="D35" i="308"/>
  <c r="L5" i="306" l="1"/>
  <c r="L7" i="306"/>
  <c r="L13" i="306"/>
  <c r="M13" i="306" s="1"/>
  <c r="N13" i="306" s="1"/>
  <c r="L9" i="306"/>
  <c r="M9" i="306" s="1"/>
  <c r="N9" i="306" s="1"/>
  <c r="L14" i="306"/>
  <c r="M14" i="306" s="1"/>
  <c r="N14" i="306" s="1"/>
  <c r="L12" i="306"/>
  <c r="M12" i="306" s="1"/>
  <c r="N12" i="306" s="1"/>
  <c r="L8" i="306"/>
  <c r="M6" i="306"/>
  <c r="N6" i="306" s="1"/>
  <c r="H14" i="306"/>
  <c r="H13" i="306"/>
  <c r="H12" i="306"/>
  <c r="H9" i="306"/>
  <c r="H5" i="306"/>
  <c r="C31" i="308"/>
  <c r="C35" i="308"/>
  <c r="K12" i="306"/>
  <c r="C7" i="308"/>
  <c r="B40" i="308"/>
  <c r="C39" i="308"/>
  <c r="B8" i="308"/>
  <c r="C19" i="308"/>
  <c r="K8" i="306"/>
  <c r="K9" i="306"/>
  <c r="K7" i="306"/>
  <c r="B36" i="308"/>
  <c r="K5" i="306"/>
  <c r="M7" i="306" l="1"/>
  <c r="N7" i="306" s="1"/>
  <c r="M8" i="306"/>
  <c r="N8" i="306" s="1"/>
  <c r="M5" i="306"/>
  <c r="N5" i="306" s="1"/>
  <c r="C11" i="308"/>
  <c r="C3" i="308"/>
  <c r="C15" i="308"/>
  <c r="B4" i="308"/>
  <c r="B12" i="308"/>
  <c r="B20" i="308"/>
  <c r="B32" i="308"/>
  <c r="B16" i="308"/>
</calcChain>
</file>

<file path=xl/comments1.xml><?xml version="1.0" encoding="utf-8"?>
<comments xmlns="http://schemas.openxmlformats.org/spreadsheetml/2006/main">
  <authors>
    <author>ksezaki</author>
  </authors>
  <commentList>
    <comment ref="C7" authorId="0" shapeId="0">
      <text>
        <r>
          <rPr>
            <sz val="10"/>
            <color indexed="81"/>
            <rFont val="ＭＳ Ｐゴシック"/>
            <family val="3"/>
            <charset val="128"/>
          </rPr>
          <t>リストから選択</t>
        </r>
      </text>
    </comment>
    <comment ref="D8" authorId="0" shapeId="0">
      <text>
        <r>
          <rPr>
            <sz val="10"/>
            <color indexed="81"/>
            <rFont val="ＭＳ Ｐゴシック"/>
            <family val="3"/>
            <charset val="128"/>
          </rPr>
          <t>リストから選択</t>
        </r>
      </text>
    </comment>
  </commentList>
</comments>
</file>

<file path=xl/comments2.xml><?xml version="1.0" encoding="utf-8"?>
<comments xmlns="http://schemas.openxmlformats.org/spreadsheetml/2006/main">
  <authors>
    <author>平山哲也</author>
    <author>野津　忠宏</author>
  </authors>
  <commentList>
    <comment ref="E25" authorId="0" shapeId="0">
      <text>
        <r>
          <rPr>
            <i/>
            <sz val="14"/>
            <color indexed="10"/>
            <rFont val="HG創英角ｺﾞｼｯｸUB"/>
            <family val="3"/>
            <charset val="128"/>
          </rPr>
          <t>注意</t>
        </r>
        <r>
          <rPr>
            <i/>
            <sz val="14"/>
            <color indexed="81"/>
            <rFont val="HG創英角ｺﾞｼｯｸUB"/>
            <family val="3"/>
            <charset val="128"/>
          </rPr>
          <t xml:space="preserve">
青色が付いた箇所は、
先輩教員の氏名を手入力してください。「先輩に学ぶ一日研修]が未実施の場合は、「未実施」と入力してください。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（この枠内は印刷時には、印字されません。）</t>
        </r>
      </text>
    </comment>
    <comment ref="F29" authorId="1" shapeId="0">
      <text>
        <r>
          <rPr>
            <sz val="14"/>
            <color indexed="81"/>
            <rFont val="ＤＦ特太ゴシック体"/>
            <family val="3"/>
            <charset val="128"/>
          </rPr>
          <t>青色の網掛けが付いた部分は、手入力をしてください。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平山哲也</author>
    <author>野津　忠宏</author>
  </authors>
  <commentList>
    <comment ref="E25" authorId="0" shapeId="0">
      <text>
        <r>
          <rPr>
            <i/>
            <sz val="14"/>
            <color indexed="10"/>
            <rFont val="HG創英角ｺﾞｼｯｸUB"/>
            <family val="3"/>
            <charset val="128"/>
          </rPr>
          <t>注意</t>
        </r>
        <r>
          <rPr>
            <i/>
            <sz val="14"/>
            <color indexed="81"/>
            <rFont val="HG創英角ｺﾞｼｯｸUB"/>
            <family val="3"/>
            <charset val="128"/>
          </rPr>
          <t xml:space="preserve">
青色が付いた箇所は、
先輩教員の氏名を手入力してください。「先輩に学ぶ一日研修]が未実施の場合は、「未実施」と入力してください。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（この枠内は印刷時には、印字されません。）</t>
        </r>
      </text>
    </comment>
    <comment ref="F29" authorId="1" shapeId="0">
      <text>
        <r>
          <rPr>
            <sz val="14"/>
            <color indexed="81"/>
            <rFont val="ＤＦ特太ゴシック体"/>
            <family val="3"/>
            <charset val="128"/>
          </rPr>
          <t>青色の網掛けが付いた部分は、手入力をしてください。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平山哲也</author>
    <author>野津　忠宏</author>
  </authors>
  <commentList>
    <comment ref="E25" authorId="0" shapeId="0">
      <text>
        <r>
          <rPr>
            <i/>
            <sz val="14"/>
            <color indexed="10"/>
            <rFont val="HG創英角ｺﾞｼｯｸUB"/>
            <family val="3"/>
            <charset val="128"/>
          </rPr>
          <t>注意</t>
        </r>
        <r>
          <rPr>
            <i/>
            <sz val="14"/>
            <color indexed="81"/>
            <rFont val="HG創英角ｺﾞｼｯｸUB"/>
            <family val="3"/>
            <charset val="128"/>
          </rPr>
          <t xml:space="preserve">
青色が付いた箇所は、
先輩教員の氏名を手入力してください。「先輩に学ぶ一日研修]が未実施の場合は、「未実施」と入力してください。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（この枠内は印刷時には、印字されません。）</t>
        </r>
      </text>
    </comment>
    <comment ref="F29" authorId="1" shapeId="0">
      <text>
        <r>
          <rPr>
            <sz val="14"/>
            <color indexed="81"/>
            <rFont val="ＤＦ特太ゴシック体"/>
            <family val="3"/>
            <charset val="128"/>
          </rPr>
          <t>青色の網掛けが付いた部分は、手入力をしてください。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keepAlive="1" name="クエリ - 学期" description="ブック内の '学期' クエリへの接続です。" type="5" refreshedVersion="6" background="1" refreshOnLoad="1" saveData="1">
    <dbPr connection="Provider=Microsoft.Mashup.OleDb.1;Data Source=$Workbook$;Location=学期;Extended Properties=&quot;&quot;" command="SELECT * FROM [学期]"/>
  </connection>
  <connection id="2" keepAlive="1" name="クエリ - 学期2" description="ブック内の '学期2' クエリへの接続です。" type="5" refreshedVersion="0" background="1">
    <dbPr connection="Provider=Microsoft.Mashup.OleDb.1;Data Source=$Workbook$;Location=学期2;Extended Properties=&quot;&quot;" command="SELECT * FROM [学期2]"/>
  </connection>
  <connection id="3" keepAlive="1" name="クエリ - 学期3" description="ブック内の '学期3' クエリへの接続です。" type="5" refreshedVersion="0" background="1">
    <dbPr connection="Provider=Microsoft.Mashup.OleDb.1;Data Source=$Workbook$;Location=学期3;Extended Properties=&quot;&quot;" command="SELECT * FROM [学期3]"/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<sst xmlns="http://schemas.openxmlformats.org/spreadsheetml/2006/main" count="6483" uniqueCount="292">
  <si>
    <t>合計</t>
    <rPh sb="0" eb="2">
      <t>ゴウケイ</t>
    </rPh>
    <phoneticPr fontId="6"/>
  </si>
  <si>
    <t>火</t>
  </si>
  <si>
    <t>水</t>
  </si>
  <si>
    <t>木</t>
  </si>
  <si>
    <t>金</t>
  </si>
  <si>
    <t>土</t>
  </si>
  <si>
    <t>行事等</t>
    <rPh sb="0" eb="2">
      <t>ギョウジ</t>
    </rPh>
    <rPh sb="2" eb="3">
      <t>トウ</t>
    </rPh>
    <phoneticPr fontId="3"/>
  </si>
  <si>
    <t>一般</t>
    <rPh sb="0" eb="2">
      <t>イッパン</t>
    </rPh>
    <phoneticPr fontId="3"/>
  </si>
  <si>
    <t>拠</t>
    <rPh sb="0" eb="1">
      <t>キョ</t>
    </rPh>
    <phoneticPr fontId="3"/>
  </si>
  <si>
    <t>校</t>
    <rPh sb="0" eb="1">
      <t>コウ</t>
    </rPh>
    <phoneticPr fontId="3"/>
  </si>
  <si>
    <t>拠・校</t>
    <rPh sb="0" eb="1">
      <t>キョ</t>
    </rPh>
    <rPh sb="2" eb="3">
      <t>コウ</t>
    </rPh>
    <phoneticPr fontId="3"/>
  </si>
  <si>
    <t>校・教</t>
    <rPh sb="0" eb="1">
      <t>コウ</t>
    </rPh>
    <rPh sb="2" eb="3">
      <t>キョウ</t>
    </rPh>
    <phoneticPr fontId="3"/>
  </si>
  <si>
    <t>他</t>
    <rPh sb="0" eb="1">
      <t>タ</t>
    </rPh>
    <phoneticPr fontId="3"/>
  </si>
  <si>
    <t>教科</t>
    <rPh sb="0" eb="2">
      <t>キョウカ</t>
    </rPh>
    <phoneticPr fontId="3"/>
  </si>
  <si>
    <t>初任者氏名</t>
    <rPh sb="0" eb="3">
      <t>ショニンシャ</t>
    </rPh>
    <rPh sb="3" eb="4">
      <t>シ</t>
    </rPh>
    <rPh sb="4" eb="5">
      <t>メイ</t>
    </rPh>
    <phoneticPr fontId="3"/>
  </si>
  <si>
    <t>学校名</t>
    <rPh sb="2" eb="3">
      <t>メイ</t>
    </rPh>
    <phoneticPr fontId="3"/>
  </si>
  <si>
    <t>学　校　名</t>
    <rPh sb="0" eb="1">
      <t>ガク</t>
    </rPh>
    <rPh sb="2" eb="3">
      <t>コウ</t>
    </rPh>
    <rPh sb="4" eb="5">
      <t>メイ</t>
    </rPh>
    <phoneticPr fontId="3"/>
  </si>
  <si>
    <t>初任者氏名</t>
    <rPh sb="0" eb="3">
      <t>ショニンシャ</t>
    </rPh>
    <rPh sb="3" eb="5">
      <t>シメイ</t>
    </rPh>
    <phoneticPr fontId="3"/>
  </si>
  <si>
    <t>月　　日</t>
    <rPh sb="0" eb="1">
      <t>ツキ</t>
    </rPh>
    <rPh sb="3" eb="4">
      <t>ニチ</t>
    </rPh>
    <phoneticPr fontId="3"/>
  </si>
  <si>
    <t>曜　　日</t>
    <rPh sb="0" eb="1">
      <t>ヒカリ</t>
    </rPh>
    <rPh sb="3" eb="4">
      <t>ヒ</t>
    </rPh>
    <phoneticPr fontId="3"/>
  </si>
  <si>
    <t>月</t>
    <rPh sb="0" eb="1">
      <t>ツキ</t>
    </rPh>
    <phoneticPr fontId="3"/>
  </si>
  <si>
    <t>指導形態・内容</t>
    <rPh sb="0" eb="2">
      <t>シドウ</t>
    </rPh>
    <rPh sb="2" eb="4">
      <t>ケイタイ</t>
    </rPh>
    <rPh sb="5" eb="7">
      <t>ナイヨウ</t>
    </rPh>
    <phoneticPr fontId="3"/>
  </si>
  <si>
    <t>指 導 者</t>
    <rPh sb="0" eb="1">
      <t>ユビ</t>
    </rPh>
    <rPh sb="2" eb="3">
      <t>シルベ</t>
    </rPh>
    <rPh sb="4" eb="5">
      <t>シャ</t>
    </rPh>
    <phoneticPr fontId="3"/>
  </si>
  <si>
    <t>合計</t>
    <rPh sb="0" eb="2">
      <t>ゴウケイ</t>
    </rPh>
    <phoneticPr fontId="3"/>
  </si>
  <si>
    <t>学期</t>
    <rPh sb="0" eb="2">
      <t>ガッキ</t>
    </rPh>
    <phoneticPr fontId="3"/>
  </si>
  <si>
    <t>教科等の研修</t>
    <rPh sb="0" eb="2">
      <t>キョウカ</t>
    </rPh>
    <rPh sb="2" eb="3">
      <t>トウ</t>
    </rPh>
    <rPh sb="4" eb="6">
      <t>ケンシュウ</t>
    </rPh>
    <phoneticPr fontId="3"/>
  </si>
  <si>
    <t>年間累計</t>
    <rPh sb="0" eb="2">
      <t>ネンカン</t>
    </rPh>
    <rPh sb="2" eb="4">
      <t>ルイケイ</t>
    </rPh>
    <phoneticPr fontId="3"/>
  </si>
  <si>
    <t>島根県教育センター</t>
    <phoneticPr fontId="3"/>
  </si>
  <si>
    <t>島根県教育センター浜田教育センター</t>
    <phoneticPr fontId="3"/>
  </si>
  <si>
    <t>島根県教育センター所長　様</t>
    <rPh sb="9" eb="11">
      <t>ショチョウ</t>
    </rPh>
    <rPh sb="12" eb="13">
      <t>サマ</t>
    </rPh>
    <phoneticPr fontId="3"/>
  </si>
  <si>
    <t>島根県教育センター浜田教育センター長　様</t>
    <rPh sb="17" eb="18">
      <t>チョウ</t>
    </rPh>
    <rPh sb="19" eb="20">
      <t>サマ</t>
    </rPh>
    <phoneticPr fontId="3"/>
  </si>
  <si>
    <t>指導教員氏名</t>
    <rPh sb="4" eb="6">
      <t>シメイ</t>
    </rPh>
    <phoneticPr fontId="3"/>
  </si>
  <si>
    <t>校内指導教員</t>
    <phoneticPr fontId="3"/>
  </si>
  <si>
    <t>拠点校
指導教員</t>
    <phoneticPr fontId="12"/>
  </si>
  <si>
    <t>教科指導員</t>
    <rPh sb="0" eb="2">
      <t>キョウカ</t>
    </rPh>
    <rPh sb="2" eb="5">
      <t>シドウイン</t>
    </rPh>
    <phoneticPr fontId="3"/>
  </si>
  <si>
    <t>表Ａ</t>
    <rPh sb="0" eb="1">
      <t>ヒョウ</t>
    </rPh>
    <phoneticPr fontId="3"/>
  </si>
  <si>
    <t>週間</t>
    <rPh sb="0" eb="2">
      <t>シュウカン</t>
    </rPh>
    <phoneticPr fontId="6"/>
  </si>
  <si>
    <t>学期累計</t>
    <rPh sb="0" eb="2">
      <t>ガッキ</t>
    </rPh>
    <rPh sb="2" eb="4">
      <t>ルイケイ</t>
    </rPh>
    <phoneticPr fontId="3"/>
  </si>
  <si>
    <t>年間累計</t>
    <rPh sb="0" eb="2">
      <t>ネンカン</t>
    </rPh>
    <rPh sb="2" eb="4">
      <t>ルイケイ</t>
    </rPh>
    <phoneticPr fontId="6"/>
  </si>
  <si>
    <t>=</t>
    <phoneticPr fontId="3"/>
  </si>
  <si>
    <t>教科等</t>
    <rPh sb="0" eb="2">
      <t>キョウカ</t>
    </rPh>
    <rPh sb="2" eb="3">
      <t>トウ</t>
    </rPh>
    <phoneticPr fontId="3"/>
  </si>
  <si>
    <t>表Ｄ</t>
    <rPh sb="0" eb="1">
      <t>ヒョウ</t>
    </rPh>
    <phoneticPr fontId="3"/>
  </si>
  <si>
    <t>形態別指導時間</t>
    <rPh sb="0" eb="2">
      <t>ケイタイ</t>
    </rPh>
    <rPh sb="2" eb="3">
      <t>ベツ</t>
    </rPh>
    <rPh sb="3" eb="5">
      <t>シドウ</t>
    </rPh>
    <rPh sb="5" eb="7">
      <t>ジカン</t>
    </rPh>
    <phoneticPr fontId="3"/>
  </si>
  <si>
    <t>研修上の所属教育センター</t>
    <rPh sb="0" eb="2">
      <t>ケンシュウ</t>
    </rPh>
    <rPh sb="2" eb="3">
      <t>ジョウ</t>
    </rPh>
    <rPh sb="4" eb="6">
      <t>ショゾク</t>
    </rPh>
    <rPh sb="6" eb="8">
      <t>キョウイク</t>
    </rPh>
    <phoneticPr fontId="3"/>
  </si>
  <si>
    <t>初任者</t>
    <rPh sb="0" eb="3">
      <t>ショニンシャ</t>
    </rPh>
    <phoneticPr fontId="3"/>
  </si>
  <si>
    <t>担当教科（科目）</t>
    <rPh sb="0" eb="2">
      <t>タントウ</t>
    </rPh>
    <rPh sb="2" eb="4">
      <t>キョウカ</t>
    </rPh>
    <rPh sb="5" eb="7">
      <t>カモク</t>
    </rPh>
    <phoneticPr fontId="3"/>
  </si>
  <si>
    <t>→</t>
    <phoneticPr fontId="3"/>
  </si>
  <si>
    <t>校内指導教員</t>
    <rPh sb="0" eb="2">
      <t>コウナイ</t>
    </rPh>
    <rPh sb="2" eb="4">
      <t>シドウ</t>
    </rPh>
    <rPh sb="4" eb="6">
      <t>キョウイン</t>
    </rPh>
    <phoneticPr fontId="3"/>
  </si>
  <si>
    <t>このシートを印刷して提出する必要はありません。</t>
    <rPh sb="6" eb="8">
      <t>インサツ</t>
    </rPh>
    <rPh sb="10" eb="12">
      <t>テイシュツ</t>
    </rPh>
    <rPh sb="14" eb="16">
      <t>ヒツヨウ</t>
    </rPh>
    <phoneticPr fontId="3"/>
  </si>
  <si>
    <t>学校名</t>
    <rPh sb="0" eb="2">
      <t>ガッコウ</t>
    </rPh>
    <rPh sb="2" eb="3">
      <t>メイ</t>
    </rPh>
    <phoneticPr fontId="3"/>
  </si>
  <si>
    <t>初任者</t>
    <rPh sb="0" eb="3">
      <t>ショニンシャ</t>
    </rPh>
    <phoneticPr fontId="3"/>
  </si>
  <si>
    <t>担当教科（科目）</t>
    <rPh sb="0" eb="2">
      <t>タントウ</t>
    </rPh>
    <rPh sb="2" eb="4">
      <t>キョウカ</t>
    </rPh>
    <rPh sb="5" eb="7">
      <t>カモク</t>
    </rPh>
    <phoneticPr fontId="3"/>
  </si>
  <si>
    <t>研修時間数（時間）</t>
    <rPh sb="0" eb="2">
      <t>ケンシュウ</t>
    </rPh>
    <rPh sb="2" eb="4">
      <t>ジカン</t>
    </rPh>
    <rPh sb="4" eb="5">
      <t>スウ</t>
    </rPh>
    <rPh sb="6" eb="8">
      <t>ジカン</t>
    </rPh>
    <phoneticPr fontId="3"/>
  </si>
  <si>
    <t>校内における研修</t>
    <rPh sb="0" eb="2">
      <t>コウナイ</t>
    </rPh>
    <rPh sb="6" eb="8">
      <t>ケンシュウ</t>
    </rPh>
    <phoneticPr fontId="3"/>
  </si>
  <si>
    <t>特別活動</t>
    <rPh sb="0" eb="2">
      <t>トクベツ</t>
    </rPh>
    <rPh sb="2" eb="4">
      <t>カツドウ</t>
    </rPh>
    <phoneticPr fontId="3"/>
  </si>
  <si>
    <t>一般研修</t>
    <rPh sb="0" eb="2">
      <t>イッパン</t>
    </rPh>
    <rPh sb="2" eb="4">
      <t>ケンシュウ</t>
    </rPh>
    <phoneticPr fontId="3"/>
  </si>
  <si>
    <t>指導時間数（時間）</t>
    <rPh sb="0" eb="2">
      <t>シドウ</t>
    </rPh>
    <rPh sb="2" eb="5">
      <t>ジカンスウ</t>
    </rPh>
    <rPh sb="6" eb="8">
      <t>ジカン</t>
    </rPh>
    <phoneticPr fontId="3"/>
  </si>
  <si>
    <t>※拠点校方式の学校のみ</t>
    <rPh sb="1" eb="3">
      <t>キョテン</t>
    </rPh>
    <rPh sb="3" eb="4">
      <t>コウ</t>
    </rPh>
    <rPh sb="4" eb="6">
      <t>ホウシキ</t>
    </rPh>
    <rPh sb="7" eb="9">
      <t>ガッコウ</t>
    </rPh>
    <phoneticPr fontId="17"/>
  </si>
  <si>
    <t>教科等</t>
    <rPh sb="0" eb="2">
      <t>キョウカ</t>
    </rPh>
    <rPh sb="2" eb="3">
      <t>トウ</t>
    </rPh>
    <phoneticPr fontId="16"/>
  </si>
  <si>
    <t>一般</t>
    <rPh sb="0" eb="2">
      <t>イッパン</t>
    </rPh>
    <phoneticPr fontId="16"/>
  </si>
  <si>
    <t>表Ｂ</t>
    <rPh sb="0" eb="1">
      <t>ヒョウ</t>
    </rPh>
    <phoneticPr fontId="3"/>
  </si>
  <si>
    <t>総</t>
    <rPh sb="0" eb="1">
      <t>ソウ</t>
    </rPh>
    <phoneticPr fontId="16"/>
  </si>
  <si>
    <t>外</t>
    <rPh sb="0" eb="1">
      <t>ガイ</t>
    </rPh>
    <phoneticPr fontId="16"/>
  </si>
  <si>
    <t>特</t>
    <rPh sb="0" eb="1">
      <t>トク</t>
    </rPh>
    <phoneticPr fontId="16"/>
  </si>
  <si>
    <t>自</t>
    <rPh sb="0" eb="1">
      <t>ジ</t>
    </rPh>
    <phoneticPr fontId="16"/>
  </si>
  <si>
    <t>学期</t>
    <rPh sb="0" eb="2">
      <t>ガッキ</t>
    </rPh>
    <phoneticPr fontId="16"/>
  </si>
  <si>
    <t>年間</t>
    <rPh sb="0" eb="2">
      <t>ネンカン</t>
    </rPh>
    <phoneticPr fontId="16"/>
  </si>
  <si>
    <t>基</t>
    <rPh sb="0" eb="1">
      <t>モト</t>
    </rPh>
    <phoneticPr fontId="16"/>
  </si>
  <si>
    <t>学</t>
    <rPh sb="0" eb="1">
      <t>ガク</t>
    </rPh>
    <phoneticPr fontId="16"/>
  </si>
  <si>
    <t>生</t>
    <rPh sb="0" eb="1">
      <t>セイ</t>
    </rPh>
    <phoneticPr fontId="16"/>
  </si>
  <si>
    <t>内容別指導時間</t>
    <rPh sb="0" eb="2">
      <t>ナイヨウ</t>
    </rPh>
    <rPh sb="2" eb="3">
      <t>ベツ</t>
    </rPh>
    <rPh sb="3" eb="5">
      <t>シドウ</t>
    </rPh>
    <rPh sb="5" eb="7">
      <t>ジカン</t>
    </rPh>
    <phoneticPr fontId="16"/>
  </si>
  <si>
    <t>週間チェック</t>
    <rPh sb="0" eb="2">
      <t>シュウカン</t>
    </rPh>
    <phoneticPr fontId="3"/>
  </si>
  <si>
    <t>学期チェック</t>
    <rPh sb="0" eb="2">
      <t>ガッキ</t>
    </rPh>
    <phoneticPr fontId="16"/>
  </si>
  <si>
    <t>（拠点校方式の学校のみ）</t>
    <rPh sb="1" eb="3">
      <t>キョテン</t>
    </rPh>
    <rPh sb="3" eb="4">
      <t>コウ</t>
    </rPh>
    <rPh sb="4" eb="6">
      <t>ホウシキ</t>
    </rPh>
    <rPh sb="7" eb="9">
      <t>ガッコウ</t>
    </rPh>
    <phoneticPr fontId="16"/>
  </si>
  <si>
    <t>拠</t>
    <rPh sb="0" eb="1">
      <t>キョ</t>
    </rPh>
    <phoneticPr fontId="16"/>
  </si>
  <si>
    <t>拠・校</t>
    <rPh sb="0" eb="1">
      <t>キョ</t>
    </rPh>
    <rPh sb="2" eb="3">
      <t>コウ</t>
    </rPh>
    <phoneticPr fontId="16"/>
  </si>
  <si>
    <t>拠点校指導教員指導時間</t>
    <rPh sb="0" eb="2">
      <t>キョテン</t>
    </rPh>
    <rPh sb="2" eb="3">
      <t>コウ</t>
    </rPh>
    <rPh sb="3" eb="5">
      <t>シドウ</t>
    </rPh>
    <rPh sb="5" eb="7">
      <t>キョウイン</t>
    </rPh>
    <rPh sb="7" eb="9">
      <t>シドウ</t>
    </rPh>
    <rPh sb="9" eb="11">
      <t>ジカン</t>
    </rPh>
    <phoneticPr fontId="16"/>
  </si>
  <si>
    <t>週間</t>
    <rPh sb="0" eb="2">
      <t>シュウカン</t>
    </rPh>
    <phoneticPr fontId="16"/>
  </si>
  <si>
    <t>合計</t>
    <rPh sb="0" eb="2">
      <t>ゴウケイ</t>
    </rPh>
    <phoneticPr fontId="16"/>
  </si>
  <si>
    <t>表Ｃ</t>
    <rPh sb="0" eb="1">
      <t>ヒョウ</t>
    </rPh>
    <phoneticPr fontId="3"/>
  </si>
  <si>
    <t>表Ｅ</t>
    <rPh sb="0" eb="1">
      <t>ヒョウ</t>
    </rPh>
    <phoneticPr fontId="3"/>
  </si>
  <si>
    <t>道</t>
    <rPh sb="0" eb="1">
      <t>ドウ</t>
    </rPh>
    <phoneticPr fontId="16"/>
  </si>
  <si>
    <t>キ</t>
    <phoneticPr fontId="16"/>
  </si>
  <si>
    <t>日</t>
    <rPh sb="0" eb="1">
      <t>ニチ</t>
    </rPh>
    <phoneticPr fontId="16"/>
  </si>
  <si>
    <t>電話（○○○○－○○－○○○○）</t>
    <rPh sb="0" eb="2">
      <t>デンワ</t>
    </rPh>
    <phoneticPr fontId="17"/>
  </si>
  <si>
    <t>研修時間数（時間）</t>
    <rPh sb="0" eb="2">
      <t>ケンシュウ</t>
    </rPh>
    <rPh sb="2" eb="5">
      <t>ジカンスウ</t>
    </rPh>
    <rPh sb="6" eb="8">
      <t>ジカン</t>
    </rPh>
    <phoneticPr fontId="17"/>
  </si>
  <si>
    <t>研修日数（日）</t>
    <rPh sb="0" eb="2">
      <t>ケンシュウ</t>
    </rPh>
    <rPh sb="2" eb="4">
      <t>ニッスウ</t>
    </rPh>
    <rPh sb="5" eb="6">
      <t>ニチ</t>
    </rPh>
    <phoneticPr fontId="17"/>
  </si>
  <si>
    <t>このシートには必ず入力してください。</t>
    <rPh sb="7" eb="8">
      <t>カナラ</t>
    </rPh>
    <rPh sb="9" eb="11">
      <t>ニュウリョク</t>
    </rPh>
    <phoneticPr fontId="3"/>
  </si>
  <si>
    <t>職・氏名</t>
    <rPh sb="0" eb="1">
      <t>ショク</t>
    </rPh>
    <rPh sb="2" eb="4">
      <t>シメイ</t>
    </rPh>
    <phoneticPr fontId="17"/>
  </si>
  <si>
    <t>○○・○○○○</t>
    <phoneticPr fontId="17"/>
  </si>
  <si>
    <t>様式２－１</t>
    <rPh sb="0" eb="2">
      <t>ヨウシキ</t>
    </rPh>
    <phoneticPr fontId="17"/>
  </si>
  <si>
    <t>様式２－１及び様式２－２に関する問い合わせ先（学校の担当者の職・氏名）</t>
    <rPh sb="0" eb="2">
      <t>ヨウシキ</t>
    </rPh>
    <rPh sb="5" eb="6">
      <t>オヨ</t>
    </rPh>
    <rPh sb="7" eb="9">
      <t>ヨウシキ</t>
    </rPh>
    <rPh sb="13" eb="14">
      <t>カン</t>
    </rPh>
    <rPh sb="16" eb="17">
      <t>ト</t>
    </rPh>
    <rPh sb="18" eb="19">
      <t>ア</t>
    </rPh>
    <rPh sb="21" eb="22">
      <t>サキ</t>
    </rPh>
    <rPh sb="23" eb="25">
      <t>ガッコウ</t>
    </rPh>
    <rPh sb="26" eb="29">
      <t>タントウシャ</t>
    </rPh>
    <rPh sb="30" eb="31">
      <t>ショク</t>
    </rPh>
    <rPh sb="32" eb="34">
      <t>シメイ</t>
    </rPh>
    <phoneticPr fontId="17"/>
  </si>
  <si>
    <t>様式２－２</t>
    <rPh sb="0" eb="2">
      <t>ヨウシキ</t>
    </rPh>
    <phoneticPr fontId="3"/>
  </si>
  <si>
    <t>8又は放課後</t>
    <rPh sb="1" eb="2">
      <t>マタ</t>
    </rPh>
    <rPh sb="3" eb="6">
      <t>ホウカゴ</t>
    </rPh>
    <phoneticPr fontId="16"/>
  </si>
  <si>
    <t>※拠点校指導教員</t>
    <rPh sb="1" eb="3">
      <t>キョテン</t>
    </rPh>
    <rPh sb="3" eb="4">
      <t>コウ</t>
    </rPh>
    <rPh sb="4" eb="6">
      <t>シドウ</t>
    </rPh>
    <rPh sb="6" eb="8">
      <t>キョウイン</t>
    </rPh>
    <phoneticPr fontId="3"/>
  </si>
  <si>
    <t>（内訳）</t>
    <rPh sb="1" eb="3">
      <t>ウチワケ</t>
    </rPh>
    <phoneticPr fontId="16"/>
  </si>
  <si>
    <t>「氏名」の欄は、いずれも　島根太郎　のように入力。</t>
    <rPh sb="1" eb="3">
      <t>シメイ</t>
    </rPh>
    <rPh sb="5" eb="6">
      <t>ラン</t>
    </rPh>
    <rPh sb="13" eb="15">
      <t>シマネ</t>
    </rPh>
    <rPh sb="15" eb="17">
      <t>タロウ</t>
    </rPh>
    <rPh sb="22" eb="24">
      <t>ニュウリョク</t>
    </rPh>
    <phoneticPr fontId="3"/>
  </si>
  <si>
    <t>無　　有（１年）　　有（高等部１年）　のように入力。</t>
    <rPh sb="0" eb="1">
      <t>ム</t>
    </rPh>
    <rPh sb="3" eb="4">
      <t>アリ</t>
    </rPh>
    <rPh sb="6" eb="7">
      <t>ネン</t>
    </rPh>
    <rPh sb="10" eb="11">
      <t>アリ</t>
    </rPh>
    <rPh sb="12" eb="15">
      <t>コウトウブ</t>
    </rPh>
    <rPh sb="16" eb="17">
      <t>ネン</t>
    </rPh>
    <rPh sb="23" eb="25">
      <t>ニュウリョク</t>
    </rPh>
    <phoneticPr fontId="3"/>
  </si>
  <si>
    <t>小学校及び特別支援学校小学部は空白にする。その他は　英語　　地歴（日本史）　のように入力。</t>
    <rPh sb="0" eb="3">
      <t>ショウガッコウ</t>
    </rPh>
    <rPh sb="3" eb="4">
      <t>オヨ</t>
    </rPh>
    <rPh sb="5" eb="7">
      <t>トクベツ</t>
    </rPh>
    <rPh sb="7" eb="9">
      <t>シエン</t>
    </rPh>
    <rPh sb="9" eb="11">
      <t>ガッコウ</t>
    </rPh>
    <rPh sb="11" eb="13">
      <t>ショウガク</t>
    </rPh>
    <rPh sb="13" eb="14">
      <t>ブ</t>
    </rPh>
    <rPh sb="15" eb="17">
      <t>クウハク</t>
    </rPh>
    <rPh sb="23" eb="24">
      <t>タ</t>
    </rPh>
    <rPh sb="26" eb="28">
      <t>エイゴ</t>
    </rPh>
    <rPh sb="30" eb="32">
      <t>チレキ</t>
    </rPh>
    <rPh sb="33" eb="36">
      <t>ニホンシ</t>
    </rPh>
    <rPh sb="42" eb="44">
      <t>ニュウリョク</t>
    </rPh>
    <phoneticPr fontId="3"/>
  </si>
  <si>
    <t>教・合</t>
    <rPh sb="0" eb="1">
      <t>キョウ</t>
    </rPh>
    <rPh sb="2" eb="3">
      <t>ゴウ</t>
    </rPh>
    <phoneticPr fontId="16"/>
  </si>
  <si>
    <t>道徳教育</t>
    <rPh sb="0" eb="2">
      <t>ドウトク</t>
    </rPh>
    <rPh sb="2" eb="4">
      <t>キョウイク</t>
    </rPh>
    <phoneticPr fontId="3"/>
  </si>
  <si>
    <t>○○立○○小学校　○○立○○中学校　○○立義務教育学校○○学園
島根県立○○高等学校　島根県立○○養護学校　のように入力。</t>
    <rPh sb="2" eb="3">
      <t>リツ</t>
    </rPh>
    <rPh sb="5" eb="6">
      <t>ショウ</t>
    </rPh>
    <rPh sb="6" eb="8">
      <t>ガッコウ</t>
    </rPh>
    <rPh sb="11" eb="12">
      <t>リツ</t>
    </rPh>
    <rPh sb="14" eb="17">
      <t>チュウガッコウ</t>
    </rPh>
    <rPh sb="20" eb="21">
      <t>リツ</t>
    </rPh>
    <rPh sb="21" eb="23">
      <t>ギム</t>
    </rPh>
    <rPh sb="23" eb="25">
      <t>キョウイク</t>
    </rPh>
    <rPh sb="25" eb="27">
      <t>ガッコウ</t>
    </rPh>
    <rPh sb="29" eb="31">
      <t>ガクエン</t>
    </rPh>
    <rPh sb="32" eb="34">
      <t>シマネ</t>
    </rPh>
    <rPh sb="34" eb="36">
      <t>ケンリツ</t>
    </rPh>
    <rPh sb="38" eb="40">
      <t>コウトウ</t>
    </rPh>
    <rPh sb="40" eb="42">
      <t>ガッコウ</t>
    </rPh>
    <rPh sb="43" eb="45">
      <t>シマネ</t>
    </rPh>
    <rPh sb="45" eb="47">
      <t>ケンリツ</t>
    </rPh>
    <rPh sb="49" eb="51">
      <t>ヨウゴ</t>
    </rPh>
    <rPh sb="51" eb="53">
      <t>ガッコウ</t>
    </rPh>
    <rPh sb="58" eb="60">
      <t>ニュウリョク</t>
    </rPh>
    <phoneticPr fontId="3"/>
  </si>
  <si>
    <t>先輩に学ぶ
一日研修</t>
    <rPh sb="0" eb="2">
      <t>センパイ</t>
    </rPh>
    <rPh sb="3" eb="4">
      <t>マナ</t>
    </rPh>
    <rPh sb="6" eb="10">
      <t>イチニチケンシュウ</t>
    </rPh>
    <phoneticPr fontId="3"/>
  </si>
  <si>
    <t>見学研</t>
    <rPh sb="0" eb="2">
      <t>ケンガク</t>
    </rPh>
    <rPh sb="2" eb="3">
      <t>ケン</t>
    </rPh>
    <phoneticPr fontId="6"/>
  </si>
  <si>
    <t>実践研</t>
    <rPh sb="0" eb="2">
      <t>ジッセン</t>
    </rPh>
    <rPh sb="2" eb="3">
      <t>ケン</t>
    </rPh>
    <phoneticPr fontId="6"/>
  </si>
  <si>
    <t>見道</t>
    <rPh sb="0" eb="1">
      <t>ケン</t>
    </rPh>
    <rPh sb="1" eb="2">
      <t>ミチ</t>
    </rPh>
    <phoneticPr fontId="16"/>
  </si>
  <si>
    <t>見特</t>
    <rPh sb="0" eb="1">
      <t>ケン</t>
    </rPh>
    <rPh sb="1" eb="2">
      <t>トク</t>
    </rPh>
    <phoneticPr fontId="16"/>
  </si>
  <si>
    <t>実道</t>
    <rPh sb="0" eb="1">
      <t>ジツ</t>
    </rPh>
    <rPh sb="1" eb="2">
      <t>ミチ</t>
    </rPh>
    <phoneticPr fontId="16"/>
  </si>
  <si>
    <t>実特</t>
    <rPh sb="0" eb="1">
      <t>ジツ</t>
    </rPh>
    <rPh sb="1" eb="2">
      <t>トク</t>
    </rPh>
    <phoneticPr fontId="16"/>
  </si>
  <si>
    <t>見</t>
    <rPh sb="0" eb="1">
      <t>ケン</t>
    </rPh>
    <phoneticPr fontId="16"/>
  </si>
  <si>
    <t>実</t>
    <rPh sb="0" eb="1">
      <t>ジツ</t>
    </rPh>
    <phoneticPr fontId="16"/>
  </si>
  <si>
    <t>先輩に学ぶ一日研修</t>
    <rPh sb="0" eb="2">
      <t>センパイ</t>
    </rPh>
    <rPh sb="3" eb="4">
      <t>マナ</t>
    </rPh>
    <rPh sb="5" eb="7">
      <t>イチニチ</t>
    </rPh>
    <rPh sb="7" eb="9">
      <t>ケンシュウ</t>
    </rPh>
    <phoneticPr fontId="16"/>
  </si>
  <si>
    <t>実</t>
    <rPh sb="0" eb="1">
      <t>ジツ</t>
    </rPh>
    <phoneticPr fontId="3"/>
  </si>
  <si>
    <t>授業見学による研修</t>
    <rPh sb="0" eb="2">
      <t>ジュギョウ</t>
    </rPh>
    <rPh sb="2" eb="4">
      <t>ケンガク</t>
    </rPh>
    <rPh sb="7" eb="9">
      <t>ケンシュウ</t>
    </rPh>
    <phoneticPr fontId="3"/>
  </si>
  <si>
    <t>授業実践による研修</t>
    <rPh sb="0" eb="2">
      <t>ジュギョウ</t>
    </rPh>
    <rPh sb="2" eb="4">
      <t>ジッセン</t>
    </rPh>
    <rPh sb="7" eb="9">
      <t>ケンシュウ</t>
    </rPh>
    <phoneticPr fontId="3"/>
  </si>
  <si>
    <t>①　授業見学による研修</t>
    <rPh sb="2" eb="4">
      <t>ジュギョウ</t>
    </rPh>
    <rPh sb="4" eb="6">
      <t>ケンガク</t>
    </rPh>
    <rPh sb="9" eb="11">
      <t>ケンシュウ</t>
    </rPh>
    <phoneticPr fontId="3"/>
  </si>
  <si>
    <t>②　授業実践による研修</t>
    <rPh sb="2" eb="4">
      <t>ジュギョウ</t>
    </rPh>
    <rPh sb="4" eb="6">
      <t>ジッセン</t>
    </rPh>
    <rPh sb="9" eb="11">
      <t>ケンシュウ</t>
    </rPh>
    <phoneticPr fontId="3"/>
  </si>
  <si>
    <t>先輩に学ぶ一日研修</t>
    <rPh sb="0" eb="9">
      <t>センパイニマナブイチニチケンシュウ</t>
    </rPh>
    <phoneticPr fontId="17"/>
  </si>
  <si>
    <t>【特記事項】</t>
    <phoneticPr fontId="17"/>
  </si>
  <si>
    <t>１回目先輩教員氏名</t>
    <rPh sb="1" eb="3">
      <t>カイメ</t>
    </rPh>
    <rPh sb="3" eb="5">
      <t>センパイ</t>
    </rPh>
    <rPh sb="5" eb="7">
      <t>キョウイン</t>
    </rPh>
    <rPh sb="7" eb="9">
      <t>シメイ</t>
    </rPh>
    <phoneticPr fontId="17"/>
  </si>
  <si>
    <t>２回目先輩教員氏名</t>
    <rPh sb="1" eb="3">
      <t>カイメ</t>
    </rPh>
    <rPh sb="3" eb="5">
      <t>センパイ</t>
    </rPh>
    <rPh sb="5" eb="7">
      <t>キョウイン</t>
    </rPh>
    <rPh sb="7" eb="9">
      <t>シメイ</t>
    </rPh>
    <phoneticPr fontId="3"/>
  </si>
  <si>
    <t>◆この報告書は、１学期末、指定された期日に提出すること。</t>
    <rPh sb="3" eb="6">
      <t>ホウコクショ</t>
    </rPh>
    <rPh sb="9" eb="11">
      <t>ガッキ</t>
    </rPh>
    <rPh sb="11" eb="12">
      <t>スエ</t>
    </rPh>
    <rPh sb="13" eb="15">
      <t>シテイ</t>
    </rPh>
    <rPh sb="18" eb="20">
      <t>キジツ</t>
    </rPh>
    <rPh sb="21" eb="23">
      <t>テイシュツ</t>
    </rPh>
    <phoneticPr fontId="17"/>
  </si>
  <si>
    <t>振</t>
    <rPh sb="0" eb="1">
      <t>フ</t>
    </rPh>
    <phoneticPr fontId="3"/>
  </si>
  <si>
    <t>教</t>
    <rPh sb="0" eb="1">
      <t>キョウ</t>
    </rPh>
    <phoneticPr fontId="3"/>
  </si>
  <si>
    <t>振返研</t>
    <rPh sb="0" eb="1">
      <t>フ</t>
    </rPh>
    <rPh sb="1" eb="2">
      <t>カエ</t>
    </rPh>
    <rPh sb="2" eb="3">
      <t>ケン</t>
    </rPh>
    <phoneticPr fontId="6"/>
  </si>
  <si>
    <t>教材研</t>
    <rPh sb="0" eb="2">
      <t>キョウザイ</t>
    </rPh>
    <rPh sb="2" eb="3">
      <t>ケン</t>
    </rPh>
    <phoneticPr fontId="6"/>
  </si>
  <si>
    <t>一般研</t>
    <rPh sb="0" eb="2">
      <t>イッパン</t>
    </rPh>
    <rPh sb="2" eb="3">
      <t>ケン</t>
    </rPh>
    <phoneticPr fontId="16"/>
  </si>
  <si>
    <t>見</t>
    <rPh sb="0" eb="1">
      <t>ミ</t>
    </rPh>
    <phoneticPr fontId="3"/>
  </si>
  <si>
    <t>指導形態</t>
    <rPh sb="0" eb="2">
      <t>シドウ</t>
    </rPh>
    <rPh sb="2" eb="4">
      <t>ケイタイ</t>
    </rPh>
    <phoneticPr fontId="34"/>
  </si>
  <si>
    <t>拠点</t>
    <rPh sb="0" eb="2">
      <t>キョテン</t>
    </rPh>
    <phoneticPr fontId="34"/>
  </si>
  <si>
    <t>一般</t>
    <rPh sb="0" eb="2">
      <t>イッパン</t>
    </rPh>
    <phoneticPr fontId="34"/>
  </si>
  <si>
    <t>先輩</t>
    <rPh sb="0" eb="2">
      <t>センパイ</t>
    </rPh>
    <phoneticPr fontId="34"/>
  </si>
  <si>
    <t>●</t>
    <phoneticPr fontId="34"/>
  </si>
  <si>
    <t>学級担任</t>
    <rPh sb="0" eb="2">
      <t>ガッキュウ</t>
    </rPh>
    <rPh sb="2" eb="4">
      <t>タンニン</t>
    </rPh>
    <phoneticPr fontId="3"/>
  </si>
  <si>
    <t>③　振り返りによる研修</t>
    <rPh sb="2" eb="3">
      <t>フ</t>
    </rPh>
    <rPh sb="4" eb="5">
      <t>カエ</t>
    </rPh>
    <rPh sb="9" eb="11">
      <t>ケンシュウ</t>
    </rPh>
    <phoneticPr fontId="3"/>
  </si>
  <si>
    <t>④　教材研究による研修</t>
    <rPh sb="2" eb="4">
      <t>キョウザイ</t>
    </rPh>
    <rPh sb="4" eb="6">
      <t>ケンキュウ</t>
    </rPh>
    <rPh sb="9" eb="11">
      <t>ケンシュウ</t>
    </rPh>
    <phoneticPr fontId="3"/>
  </si>
  <si>
    <t>年組</t>
    <phoneticPr fontId="3"/>
  </si>
  <si>
    <t>教科等</t>
    <phoneticPr fontId="3"/>
  </si>
  <si>
    <t>校内指導教員が教科指導員を兼ねる</t>
    <rPh sb="0" eb="2">
      <t>コウナイ</t>
    </rPh>
    <rPh sb="2" eb="4">
      <t>シドウ</t>
    </rPh>
    <rPh sb="4" eb="6">
      <t>キョウイン</t>
    </rPh>
    <rPh sb="7" eb="9">
      <t>キョウカ</t>
    </rPh>
    <rPh sb="9" eb="12">
      <t>シドウイン</t>
    </rPh>
    <rPh sb="13" eb="14">
      <t>カ</t>
    </rPh>
    <phoneticPr fontId="3"/>
  </si>
  <si>
    <t>拠点校指導教員</t>
    <rPh sb="0" eb="3">
      <t>キョテンコウ</t>
    </rPh>
    <rPh sb="3" eb="5">
      <t>シドウ</t>
    </rPh>
    <rPh sb="5" eb="7">
      <t>キョウイン</t>
    </rPh>
    <phoneticPr fontId="3"/>
  </si>
  <si>
    <t>プルダウンリストから選択し、それぞれ氏名（兼ねる場合も）を記入してください。選択肢は３つパターンがあります。
１　校内指導教員と教科指導員を兼ねる場合。　２　教科指導員　３　拠点校指導教員　</t>
    <rPh sb="10" eb="12">
      <t>センタク</t>
    </rPh>
    <rPh sb="18" eb="20">
      <t>シメイ</t>
    </rPh>
    <rPh sb="21" eb="22">
      <t>カ</t>
    </rPh>
    <rPh sb="24" eb="26">
      <t>バアイ</t>
    </rPh>
    <rPh sb="29" eb="31">
      <t>キニュウ</t>
    </rPh>
    <rPh sb="38" eb="41">
      <t>センタクシ</t>
    </rPh>
    <rPh sb="57" eb="59">
      <t>コウナイ</t>
    </rPh>
    <rPh sb="59" eb="61">
      <t>シドウ</t>
    </rPh>
    <rPh sb="61" eb="63">
      <t>キョウイン</t>
    </rPh>
    <rPh sb="64" eb="66">
      <t>キョウカ</t>
    </rPh>
    <rPh sb="66" eb="69">
      <t>シドウイン</t>
    </rPh>
    <rPh sb="70" eb="71">
      <t>カ</t>
    </rPh>
    <rPh sb="73" eb="75">
      <t>バアイ</t>
    </rPh>
    <rPh sb="79" eb="81">
      <t>キョウカ</t>
    </rPh>
    <rPh sb="81" eb="84">
      <t>シドウイン</t>
    </rPh>
    <rPh sb="87" eb="90">
      <t>キョテンコウ</t>
    </rPh>
    <rPh sb="90" eb="92">
      <t>シドウ</t>
    </rPh>
    <rPh sb="92" eb="94">
      <t>キョウイン</t>
    </rPh>
    <phoneticPr fontId="3"/>
  </si>
  <si>
    <r>
      <t>◆島根県教育センター研修情報システム</t>
    </r>
    <r>
      <rPr>
        <sz val="11"/>
        <color indexed="8"/>
        <rFont val="ＭＳ ゴシック"/>
        <family val="3"/>
        <charset val="128"/>
      </rPr>
      <t>にデータ提出すること</t>
    </r>
    <r>
      <rPr>
        <sz val="11"/>
        <color indexed="8"/>
        <rFont val="ＭＳ Ｐ明朝"/>
        <family val="1"/>
        <charset val="128"/>
      </rPr>
      <t>。</t>
    </r>
    <rPh sb="1" eb="4">
      <t>シマネケン</t>
    </rPh>
    <rPh sb="4" eb="6">
      <t>キョウイク</t>
    </rPh>
    <rPh sb="10" eb="12">
      <t>ケンシュウ</t>
    </rPh>
    <rPh sb="12" eb="14">
      <t>ジョウホウ</t>
    </rPh>
    <rPh sb="22" eb="24">
      <t>テイシュツ</t>
    </rPh>
    <phoneticPr fontId="17"/>
  </si>
  <si>
    <t>1-1</t>
    <phoneticPr fontId="34"/>
  </si>
  <si>
    <t>1-3</t>
  </si>
  <si>
    <t>1-4</t>
  </si>
  <si>
    <t>1-5</t>
  </si>
  <si>
    <t>2-1</t>
    <phoneticPr fontId="34"/>
  </si>
  <si>
    <t>2-2</t>
  </si>
  <si>
    <t>1-2</t>
    <phoneticPr fontId="34"/>
  </si>
  <si>
    <t>NO.</t>
    <phoneticPr fontId="3"/>
  </si>
  <si>
    <t>学期1</t>
    <rPh sb="0" eb="2">
      <t>ガッキ</t>
    </rPh>
    <phoneticPr fontId="34"/>
  </si>
  <si>
    <t>学期2</t>
    <rPh sb="0" eb="2">
      <t>ガッキ</t>
    </rPh>
    <phoneticPr fontId="34"/>
  </si>
  <si>
    <t>2-3</t>
  </si>
  <si>
    <t>2-3</t>
    <phoneticPr fontId="34"/>
  </si>
  <si>
    <t>学期3</t>
    <rPh sb="0" eb="2">
      <t>ガッキ</t>
    </rPh>
    <phoneticPr fontId="34"/>
  </si>
  <si>
    <t>3-1</t>
  </si>
  <si>
    <t>3-1</t>
    <phoneticPr fontId="34"/>
  </si>
  <si>
    <t>3-2</t>
  </si>
  <si>
    <t>3-2</t>
    <phoneticPr fontId="34"/>
  </si>
  <si>
    <t>3-3</t>
  </si>
  <si>
    <t>3-3</t>
    <phoneticPr fontId="34"/>
  </si>
  <si>
    <t>2-4</t>
  </si>
  <si>
    <t>2-5</t>
  </si>
  <si>
    <t>3-4</t>
  </si>
  <si>
    <t>3-5</t>
  </si>
  <si>
    <t>1-1</t>
  </si>
  <si>
    <t>1-2</t>
  </si>
  <si>
    <t>学期</t>
  </si>
  <si>
    <t>2-1</t>
  </si>
  <si>
    <t>起点月日</t>
    <rPh sb="0" eb="2">
      <t>キテン</t>
    </rPh>
    <rPh sb="2" eb="4">
      <t>ガッピ</t>
    </rPh>
    <phoneticPr fontId="34"/>
  </si>
  <si>
    <t>年度</t>
    <rPh sb="0" eb="2">
      <t>ネンド</t>
    </rPh>
    <phoneticPr fontId="34"/>
  </si>
  <si>
    <t>週</t>
    <rPh sb="0" eb="1">
      <t>シュウ</t>
    </rPh>
    <phoneticPr fontId="34"/>
  </si>
  <si>
    <t>文　書　番　号</t>
    <rPh sb="0" eb="1">
      <t>ブンショ</t>
    </rPh>
    <rPh sb="2" eb="3">
      <t>ショ</t>
    </rPh>
    <rPh sb="4" eb="5">
      <t>ゴウ</t>
    </rPh>
    <phoneticPr fontId="17"/>
  </si>
  <si>
    <t>1-6</t>
    <phoneticPr fontId="34"/>
  </si>
  <si>
    <t>1-7</t>
    <phoneticPr fontId="34"/>
  </si>
  <si>
    <t>2-6</t>
    <phoneticPr fontId="34"/>
  </si>
  <si>
    <t>2-7</t>
    <phoneticPr fontId="34"/>
  </si>
  <si>
    <t>2-8</t>
    <phoneticPr fontId="34"/>
  </si>
  <si>
    <t>1-8</t>
    <phoneticPr fontId="34"/>
  </si>
  <si>
    <t>1-9</t>
    <phoneticPr fontId="34"/>
  </si>
  <si>
    <t>3-6</t>
    <phoneticPr fontId="34"/>
  </si>
  <si>
    <t>2-9</t>
    <phoneticPr fontId="34"/>
  </si>
  <si>
    <t>2-10</t>
    <phoneticPr fontId="34"/>
  </si>
  <si>
    <t>1-6</t>
  </si>
  <si>
    <t>1-7</t>
  </si>
  <si>
    <t>1-8</t>
  </si>
  <si>
    <t>1-9</t>
  </si>
  <si>
    <t>2-6</t>
  </si>
  <si>
    <t>2-7</t>
  </si>
  <si>
    <t>2-8</t>
  </si>
  <si>
    <t>2-9</t>
  </si>
  <si>
    <t>2-10</t>
  </si>
  <si>
    <t>3-6</t>
  </si>
  <si>
    <t>2-11</t>
  </si>
  <si>
    <t>2-11</t>
    <phoneticPr fontId="34"/>
  </si>
  <si>
    <t>1-10</t>
  </si>
  <si>
    <t>1-11</t>
  </si>
  <si>
    <t>1-12</t>
  </si>
  <si>
    <t>1-13</t>
  </si>
  <si>
    <t>1-14</t>
  </si>
  <si>
    <t>1-15</t>
  </si>
  <si>
    <t>1-16</t>
  </si>
  <si>
    <t>←学期1の最終行</t>
    <rPh sb="1" eb="3">
      <t>ガッキ</t>
    </rPh>
    <rPh sb="5" eb="8">
      <t>サイシュウギョウ</t>
    </rPh>
    <phoneticPr fontId="34"/>
  </si>
  <si>
    <t>←学期2の最終行</t>
    <rPh sb="1" eb="3">
      <t>ガッキ</t>
    </rPh>
    <rPh sb="5" eb="8">
      <t>サイシュウギョウ</t>
    </rPh>
    <phoneticPr fontId="34"/>
  </si>
  <si>
    <t>←学期3の最終行</t>
    <rPh sb="1" eb="3">
      <t>ガッキ</t>
    </rPh>
    <rPh sb="5" eb="8">
      <t>サイシュウギョウ</t>
    </rPh>
    <phoneticPr fontId="34"/>
  </si>
  <si>
    <t>各学期テーブルの最終行</t>
    <rPh sb="0" eb="1">
      <t>カク</t>
    </rPh>
    <rPh sb="1" eb="3">
      <t>ガッキ</t>
    </rPh>
    <rPh sb="8" eb="11">
      <t>サイシュウギョウ</t>
    </rPh>
    <phoneticPr fontId="34"/>
  </si>
  <si>
    <t>列1</t>
  </si>
  <si>
    <t>指導形態名</t>
    <rPh sb="0" eb="2">
      <t>シドウ</t>
    </rPh>
    <rPh sb="2" eb="4">
      <t>ケイタイ</t>
    </rPh>
    <rPh sb="4" eb="5">
      <t>メイ</t>
    </rPh>
    <phoneticPr fontId="34"/>
  </si>
  <si>
    <t>年間基準数</t>
    <rPh sb="0" eb="2">
      <t>ネンカン</t>
    </rPh>
    <rPh sb="2" eb="4">
      <t>キジュン</t>
    </rPh>
    <rPh sb="4" eb="5">
      <t>スウ</t>
    </rPh>
    <phoneticPr fontId="34"/>
  </si>
  <si>
    <t>合計</t>
    <rPh sb="0" eb="2">
      <t>ゴウケイ</t>
    </rPh>
    <phoneticPr fontId="34"/>
  </si>
  <si>
    <t>先輩</t>
    <rPh sb="0" eb="2">
      <t>センパイ</t>
    </rPh>
    <phoneticPr fontId="34"/>
  </si>
  <si>
    <t>見道徳</t>
    <rPh sb="0" eb="1">
      <t>ケン</t>
    </rPh>
    <rPh sb="1" eb="3">
      <t>ドウトク</t>
    </rPh>
    <phoneticPr fontId="34"/>
  </si>
  <si>
    <t>見特活</t>
    <rPh sb="0" eb="1">
      <t>ケン</t>
    </rPh>
    <rPh sb="1" eb="3">
      <t>トッカツ</t>
    </rPh>
    <phoneticPr fontId="34"/>
  </si>
  <si>
    <t>実道徳</t>
    <rPh sb="0" eb="1">
      <t>ジツ</t>
    </rPh>
    <rPh sb="1" eb="3">
      <t>ドウトク</t>
    </rPh>
    <phoneticPr fontId="34"/>
  </si>
  <si>
    <t>実特活</t>
    <rPh sb="0" eb="1">
      <t>ジツ</t>
    </rPh>
    <rPh sb="1" eb="3">
      <t>トッカツ</t>
    </rPh>
    <phoneticPr fontId="34"/>
  </si>
  <si>
    <t>指導時間</t>
    <rPh sb="0" eb="2">
      <t>シドウ</t>
    </rPh>
    <rPh sb="2" eb="4">
      <t>ジカン</t>
    </rPh>
    <phoneticPr fontId="34"/>
  </si>
  <si>
    <t>基準エリア</t>
    <rPh sb="0" eb="2">
      <t>キジュン</t>
    </rPh>
    <phoneticPr fontId="34"/>
  </si>
  <si>
    <t>G17</t>
    <phoneticPr fontId="34"/>
  </si>
  <si>
    <t>G18</t>
  </si>
  <si>
    <t>G19</t>
  </si>
  <si>
    <t>G20</t>
  </si>
  <si>
    <t>G21</t>
  </si>
  <si>
    <t>G22</t>
  </si>
  <si>
    <t>G24</t>
  </si>
  <si>
    <t>K17</t>
  </si>
  <si>
    <t>K18</t>
  </si>
  <si>
    <t>K19</t>
  </si>
  <si>
    <t>K20</t>
  </si>
  <si>
    <t>K24</t>
    <phoneticPr fontId="34"/>
  </si>
  <si>
    <t xml:space="preserve"> </t>
    <phoneticPr fontId="34"/>
  </si>
  <si>
    <t>2-12</t>
  </si>
  <si>
    <t>2-13</t>
  </si>
  <si>
    <t>2-14</t>
  </si>
  <si>
    <t>2-15</t>
  </si>
  <si>
    <t>2-16</t>
  </si>
  <si>
    <t>2-17</t>
  </si>
  <si>
    <t>2-18</t>
  </si>
  <si>
    <t>2-19</t>
  </si>
  <si>
    <t>2-20</t>
  </si>
  <si>
    <t>2-21</t>
  </si>
  <si>
    <t>2-22</t>
  </si>
  <si>
    <t>3-7</t>
  </si>
  <si>
    <t>3-8</t>
  </si>
  <si>
    <t>3-9</t>
  </si>
  <si>
    <t>3-10</t>
  </si>
  <si>
    <t>3-11</t>
  </si>
  <si>
    <t>3-12</t>
  </si>
  <si>
    <t>3-13</t>
  </si>
  <si>
    <t>3-14</t>
  </si>
  <si>
    <t>日時･研修内容</t>
    <rPh sb="0" eb="2">
      <t>ニチジ</t>
    </rPh>
    <rPh sb="3" eb="5">
      <t>ケンシュウ</t>
    </rPh>
    <rPh sb="5" eb="7">
      <t>ナイヨウ</t>
    </rPh>
    <phoneticPr fontId="34"/>
  </si>
  <si>
    <t>指導者</t>
    <phoneticPr fontId="34"/>
  </si>
  <si>
    <t>順位基準</t>
    <rPh sb="0" eb="2">
      <t>ジュンイ</t>
    </rPh>
    <rPh sb="2" eb="4">
      <t>キジュン</t>
    </rPh>
    <phoneticPr fontId="34"/>
  </si>
  <si>
    <t>行計算基準</t>
    <rPh sb="0" eb="1">
      <t>ギョウ</t>
    </rPh>
    <rPh sb="1" eb="3">
      <t>ケイサン</t>
    </rPh>
    <rPh sb="3" eb="5">
      <t>キジュン</t>
    </rPh>
    <phoneticPr fontId="34"/>
  </si>
  <si>
    <t>研修の時間セル</t>
    <rPh sb="0" eb="2">
      <t>ケンシュウ</t>
    </rPh>
    <rPh sb="3" eb="5">
      <t>ジカン</t>
    </rPh>
    <phoneticPr fontId="34"/>
  </si>
  <si>
    <t>振研の時間セル</t>
    <rPh sb="0" eb="1">
      <t>シン</t>
    </rPh>
    <rPh sb="1" eb="2">
      <t>ケン</t>
    </rPh>
    <rPh sb="3" eb="5">
      <t>ジカン</t>
    </rPh>
    <phoneticPr fontId="34"/>
  </si>
  <si>
    <t>実見の時間</t>
    <rPh sb="0" eb="1">
      <t>ジツ</t>
    </rPh>
    <rPh sb="1" eb="2">
      <t>ケン</t>
    </rPh>
    <rPh sb="3" eb="5">
      <t>ジカン</t>
    </rPh>
    <phoneticPr fontId="34"/>
  </si>
  <si>
    <t>振研の親（実見）セル</t>
    <rPh sb="0" eb="1">
      <t>フ</t>
    </rPh>
    <rPh sb="1" eb="2">
      <t>ケン</t>
    </rPh>
    <rPh sb="3" eb="4">
      <t>オヤ</t>
    </rPh>
    <rPh sb="5" eb="6">
      <t>ジツ</t>
    </rPh>
    <rPh sb="6" eb="7">
      <t>ケン</t>
    </rPh>
    <phoneticPr fontId="34"/>
  </si>
  <si>
    <t>実見であるかどうか</t>
    <rPh sb="0" eb="1">
      <t>ジツ</t>
    </rPh>
    <rPh sb="1" eb="2">
      <t>ケン</t>
    </rPh>
    <phoneticPr fontId="34"/>
  </si>
  <si>
    <t>研修名（除：振）</t>
    <rPh sb="0" eb="2">
      <t>ケンシュウ</t>
    </rPh>
    <rPh sb="2" eb="3">
      <t>メイ</t>
    </rPh>
    <rPh sb="4" eb="5">
      <t>ノゾ</t>
    </rPh>
    <rPh sb="6" eb="7">
      <t>シン</t>
    </rPh>
    <phoneticPr fontId="34"/>
  </si>
  <si>
    <t>研修実施時間</t>
    <rPh sb="0" eb="2">
      <t>ケンシュウ</t>
    </rPh>
    <rPh sb="2" eb="4">
      <t>ジッシ</t>
    </rPh>
    <rPh sb="4" eb="6">
      <t>ジカン</t>
    </rPh>
    <phoneticPr fontId="34"/>
  </si>
  <si>
    <t>振研実施時間</t>
    <rPh sb="0" eb="1">
      <t>シン</t>
    </rPh>
    <rPh sb="1" eb="2">
      <t>ケン</t>
    </rPh>
    <rPh sb="2" eb="4">
      <t>ジッシ</t>
    </rPh>
    <rPh sb="4" eb="6">
      <t>ジカン</t>
    </rPh>
    <phoneticPr fontId="34"/>
  </si>
  <si>
    <t>実見の実施セル</t>
    <rPh sb="0" eb="1">
      <t>ジツ</t>
    </rPh>
    <rPh sb="1" eb="2">
      <t>ケン</t>
    </rPh>
    <rPh sb="3" eb="5">
      <t>ジッシ</t>
    </rPh>
    <phoneticPr fontId="34"/>
  </si>
  <si>
    <t>指導者</t>
    <rPh sb="0" eb="3">
      <t>シドウシャ</t>
    </rPh>
    <phoneticPr fontId="34"/>
  </si>
  <si>
    <t>拠点校指導員</t>
    <phoneticPr fontId="34"/>
  </si>
  <si>
    <t>校内指導員</t>
  </si>
  <si>
    <t>教科指導員</t>
    <phoneticPr fontId="34"/>
  </si>
  <si>
    <t>拠点+校内 指導員</t>
    <phoneticPr fontId="34"/>
  </si>
  <si>
    <t>拠点+教科 指導員</t>
    <phoneticPr fontId="34"/>
  </si>
  <si>
    <t>校内+教科 指導員</t>
    <phoneticPr fontId="34"/>
  </si>
  <si>
    <t>拠点校指導員+他(　　　)</t>
    <phoneticPr fontId="34"/>
  </si>
  <si>
    <t>校内指導員+他(　　　)</t>
    <phoneticPr fontId="34"/>
  </si>
  <si>
    <t>教科指導員+他(　　　)</t>
  </si>
  <si>
    <t>他の指導者(　　　)</t>
  </si>
  <si>
    <t>(1ページ）</t>
    <phoneticPr fontId="34"/>
  </si>
  <si>
    <t>(2ページ）</t>
    <phoneticPr fontId="34"/>
  </si>
  <si>
    <t>判定</t>
    <rPh sb="0" eb="2">
      <t>ハンテイ</t>
    </rPh>
    <phoneticPr fontId="34"/>
  </si>
  <si>
    <t>振返研</t>
    <rPh sb="0" eb="2">
      <t>フリカエリ</t>
    </rPh>
    <rPh sb="2" eb="3">
      <t>ケン</t>
    </rPh>
    <phoneticPr fontId="34"/>
  </si>
  <si>
    <t>実見研</t>
    <rPh sb="0" eb="1">
      <t>ジツ</t>
    </rPh>
    <rPh sb="1" eb="2">
      <t>ケン</t>
    </rPh>
    <rPh sb="2" eb="3">
      <t>ケン</t>
    </rPh>
    <phoneticPr fontId="34"/>
  </si>
  <si>
    <t>初任者の感想
※２～３行に
まとめる</t>
    <rPh sb="0" eb="3">
      <t>ショニンシャ</t>
    </rPh>
    <rPh sb="4" eb="6">
      <t>カンソウ</t>
    </rPh>
    <rPh sb="11" eb="12">
      <t>ギョウ</t>
    </rPh>
    <phoneticPr fontId="34"/>
  </si>
  <si>
    <t>校外における研修</t>
    <rPh sb="0" eb="2">
      <t>コウガイ</t>
    </rPh>
    <rPh sb="6" eb="8">
      <t>ケンシュウ</t>
    </rPh>
    <phoneticPr fontId="34"/>
  </si>
  <si>
    <t>研修日数（日）</t>
    <rPh sb="0" eb="2">
      <t>ケンシュウ</t>
    </rPh>
    <rPh sb="2" eb="4">
      <t>ニッスウ</t>
    </rPh>
    <rPh sb="5" eb="6">
      <t>ニチ</t>
    </rPh>
    <phoneticPr fontId="3"/>
  </si>
  <si>
    <t>年間出席</t>
    <rPh sb="0" eb="2">
      <t>ネンカン</t>
    </rPh>
    <rPh sb="2" eb="4">
      <t>シュッセキ</t>
    </rPh>
    <phoneticPr fontId="34"/>
  </si>
  <si>
    <t>標準日数</t>
    <rPh sb="0" eb="2">
      <t>ヒョウジュン</t>
    </rPh>
    <rPh sb="2" eb="4">
      <t>ニッスウ</t>
    </rPh>
    <phoneticPr fontId="34"/>
  </si>
  <si>
    <t>欠席があった場合</t>
    <rPh sb="0" eb="2">
      <t>ケッセキ</t>
    </rPh>
    <rPh sb="6" eb="8">
      <t>バアイ</t>
    </rPh>
    <phoneticPr fontId="34"/>
  </si>
  <si>
    <t>第Ⅰ回～第Ⅴ回教育センター研修</t>
    <rPh sb="0" eb="1">
      <t>ダイ</t>
    </rPh>
    <rPh sb="2" eb="3">
      <t>カイ</t>
    </rPh>
    <rPh sb="4" eb="5">
      <t>ダイ</t>
    </rPh>
    <rPh sb="6" eb="7">
      <t>カイ</t>
    </rPh>
    <rPh sb="7" eb="9">
      <t>キョウイク</t>
    </rPh>
    <rPh sb="13" eb="15">
      <t>ケンシュウ</t>
    </rPh>
    <phoneticPr fontId="3"/>
  </si>
  <si>
    <t>年度指定</t>
    <rPh sb="0" eb="2">
      <t>ネンド</t>
    </rPh>
    <rPh sb="2" eb="4">
      <t>シテイ</t>
    </rPh>
    <phoneticPr fontId="3"/>
  </si>
  <si>
    <t>年度リスト</t>
    <rPh sb="0" eb="2">
      <t>ネンド</t>
    </rPh>
    <phoneticPr fontId="3"/>
  </si>
  <si>
    <t>年度</t>
    <rPh sb="0" eb="2">
      <t>ネンド</t>
    </rPh>
    <phoneticPr fontId="3"/>
  </si>
  <si>
    <t>↑</t>
    <phoneticPr fontId="34"/>
  </si>
  <si>
    <t>選択</t>
    <rPh sb="0" eb="2">
      <t>センタク</t>
    </rPh>
    <phoneticPr fontId="34"/>
  </si>
  <si>
    <t>◆この報告書は、3学期末、指定された期日に提出すること。</t>
    <rPh sb="3" eb="6">
      <t>ホウコクショ</t>
    </rPh>
    <rPh sb="9" eb="11">
      <t>ガッキ</t>
    </rPh>
    <rPh sb="11" eb="12">
      <t>スエ</t>
    </rPh>
    <rPh sb="13" eb="15">
      <t>シテイ</t>
    </rPh>
    <rPh sb="18" eb="20">
      <t>キジツ</t>
    </rPh>
    <rPh sb="21" eb="23">
      <t>テイシュツ</t>
    </rPh>
    <phoneticPr fontId="17"/>
  </si>
  <si>
    <t>◆この報告書は、２学期末、指定された期日に提出すること。</t>
    <rPh sb="3" eb="6">
      <t>ホウコクショ</t>
    </rPh>
    <rPh sb="9" eb="11">
      <t>ガッキ</t>
    </rPh>
    <rPh sb="11" eb="12">
      <t>スエ</t>
    </rPh>
    <rPh sb="13" eb="15">
      <t>シテイ</t>
    </rPh>
    <rPh sb="18" eb="20">
      <t>キジツ</t>
    </rPh>
    <rPh sb="21" eb="23">
      <t>テイシュツ</t>
    </rPh>
    <phoneticPr fontId="1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</si>
</sst>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m&quot;月&quot;d&quot;日&quot;;@"/>
    <numFmt numFmtId="177" formatCode="#,###"/>
    <numFmt numFmtId="178" formatCode="[$-411]ggge&quot;年&quot;m&quot;月&quot;d&quot;日(&quot;aaa\);@"/>
    <numFmt numFmtId="179" formatCode="[$-411]ggge&quot;年&quot;m&quot;月&quot;d&quot;日&quot;;@"/>
    <numFmt numFmtId="180" formatCode="[$-411]ggge"/>
    <numFmt numFmtId="181" formatCode="m&quot;月&quot;d&quot;日(&quot;aaa\);@"/>
    <numFmt numFmtId="182" formatCode="0_);[Red]\(0\)"/>
  </numFmts>
  <fonts count="45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授業形態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0"/>
      <color indexed="8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2"/>
      <name val="ＭＳ Ｐ明朝"/>
      <family val="1"/>
      <charset val="128"/>
    </font>
    <font>
      <sz val="9"/>
      <color indexed="8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b/>
      <sz val="11"/>
      <color rgb="FFFF0000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b/>
      <sz val="18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b/>
      <sz val="11"/>
      <color rgb="FF0066FF"/>
      <name val="ＭＳ Ｐゴシック"/>
      <family val="3"/>
      <charset val="128"/>
      <scheme val="minor"/>
    </font>
    <font>
      <sz val="14"/>
      <color theme="1"/>
      <name val="ＭＳ Ｐ明朝"/>
      <family val="1"/>
      <charset val="128"/>
    </font>
    <font>
      <b/>
      <sz val="11"/>
      <color theme="3" tint="0.79998168889431442"/>
      <name val="ＭＳ Ｐゴシック"/>
      <family val="3"/>
      <charset val="128"/>
      <scheme val="minor"/>
    </font>
    <font>
      <i/>
      <sz val="14"/>
      <color indexed="10"/>
      <name val="HG創英角ｺﾞｼｯｸUB"/>
      <family val="3"/>
      <charset val="128"/>
    </font>
    <font>
      <i/>
      <sz val="14"/>
      <color indexed="81"/>
      <name val="HG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11"/>
      <color indexed="8"/>
      <name val="ＭＳ ゴシック"/>
      <family val="3"/>
      <charset val="128"/>
    </font>
    <font>
      <sz val="9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游明朝"/>
      <family val="1"/>
      <charset val="128"/>
    </font>
    <font>
      <sz val="8"/>
      <color theme="1"/>
      <name val="ＭＳ Ｐ明朝"/>
      <family val="1"/>
      <charset val="128"/>
    </font>
    <font>
      <sz val="14"/>
      <color indexed="81"/>
      <name val="ＤＦ特太ゴシック体"/>
      <family val="3"/>
      <charset val="128"/>
    </font>
    <font>
      <sz val="9"/>
      <color indexed="81"/>
      <name val="MS P 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sz val="20"/>
      <name val="ＭＳ Ｐゴシック"/>
      <family val="3"/>
      <charset val="128"/>
    </font>
    <font>
      <sz val="16"/>
      <color theme="0"/>
      <name val="ＭＳ Ｐ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/>
        <bgColor theme="9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3399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21" fillId="0" borderId="0">
      <alignment vertical="center"/>
    </xf>
  </cellStyleXfs>
  <cellXfs count="331">
    <xf numFmtId="0" fontId="0" fillId="0" borderId="0" xfId="0">
      <alignment vertical="center"/>
    </xf>
    <xf numFmtId="0" fontId="4" fillId="0" borderId="0" xfId="1">
      <alignment vertical="center"/>
    </xf>
    <xf numFmtId="0" fontId="5" fillId="0" borderId="0" xfId="1" applyFont="1" applyAlignment="1">
      <alignment vertical="top"/>
    </xf>
    <xf numFmtId="0" fontId="9" fillId="0" borderId="0" xfId="1" applyFont="1">
      <alignment vertical="center"/>
    </xf>
    <xf numFmtId="0" fontId="9" fillId="0" borderId="0" xfId="1" applyFont="1" applyAlignment="1">
      <alignment vertical="top"/>
    </xf>
    <xf numFmtId="0" fontId="10" fillId="0" borderId="0" xfId="1" applyFont="1">
      <alignment vertical="center"/>
    </xf>
    <xf numFmtId="0" fontId="7" fillId="0" borderId="1" xfId="1" applyFont="1" applyBorder="1">
      <alignment vertical="center"/>
    </xf>
    <xf numFmtId="0" fontId="7" fillId="0" borderId="2" xfId="1" applyFont="1" applyBorder="1">
      <alignment vertical="center"/>
    </xf>
    <xf numFmtId="0" fontId="11" fillId="0" borderId="0" xfId="1" applyFont="1">
      <alignment vertical="center"/>
    </xf>
    <xf numFmtId="0" fontId="0" fillId="0" borderId="0" xfId="0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4" fillId="0" borderId="0" xfId="1" applyAlignment="1">
      <alignment vertical="center" wrapText="1"/>
    </xf>
    <xf numFmtId="0" fontId="2" fillId="0" borderId="4" xfId="0" applyFont="1" applyBorder="1" applyAlignment="1">
      <alignment horizontal="center" vertical="center" shrinkToFit="1"/>
    </xf>
    <xf numFmtId="0" fontId="4" fillId="0" borderId="0" xfId="1" applyAlignment="1">
      <alignment horizontal="center" vertical="center" shrinkToFit="1"/>
    </xf>
    <xf numFmtId="0" fontId="9" fillId="0" borderId="5" xfId="1" applyFont="1" applyBorder="1" applyAlignment="1">
      <alignment vertical="center" shrinkToFit="1"/>
    </xf>
    <xf numFmtId="0" fontId="4" fillId="0" borderId="5" xfId="1" applyBorder="1" applyAlignment="1">
      <alignment vertical="center" shrinkToFit="1"/>
    </xf>
    <xf numFmtId="0" fontId="4" fillId="0" borderId="0" xfId="1" applyAlignment="1">
      <alignment vertical="center" shrinkToFit="1"/>
    </xf>
    <xf numFmtId="0" fontId="0" fillId="0" borderId="0" xfId="0" applyAlignment="1">
      <alignment vertical="top" wrapText="1"/>
    </xf>
    <xf numFmtId="0" fontId="0" fillId="0" borderId="0" xfId="0" applyAlignment="1">
      <alignment vertical="center" wrapText="1"/>
    </xf>
    <xf numFmtId="0" fontId="4" fillId="0" borderId="3" xfId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horizontal="center" vertical="center" shrinkToFit="1"/>
    </xf>
    <xf numFmtId="0" fontId="4" fillId="0" borderId="3" xfId="1" applyBorder="1" applyAlignment="1">
      <alignment horizontal="center" vertical="center"/>
    </xf>
    <xf numFmtId="0" fontId="23" fillId="0" borderId="0" xfId="0" applyFont="1">
      <alignment vertical="center"/>
    </xf>
    <xf numFmtId="0" fontId="22" fillId="0" borderId="0" xfId="0" applyFont="1">
      <alignment vertical="center"/>
    </xf>
    <xf numFmtId="0" fontId="22" fillId="0" borderId="3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6" fillId="0" borderId="0" xfId="0" applyFont="1">
      <alignment vertical="center"/>
    </xf>
    <xf numFmtId="0" fontId="0" fillId="0" borderId="0" xfId="0" applyAlignment="1">
      <alignment vertical="center" wrapText="1" shrinkToFit="1"/>
    </xf>
    <xf numFmtId="0" fontId="22" fillId="0" borderId="0" xfId="0" applyFont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31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4" fillId="0" borderId="0" xfId="1" applyAlignment="1">
      <alignment horizontal="center" vertical="center"/>
    </xf>
    <xf numFmtId="0" fontId="4" fillId="3" borderId="3" xfId="1" applyFill="1" applyBorder="1" applyAlignment="1">
      <alignment horizontal="center" vertical="center"/>
    </xf>
    <xf numFmtId="0" fontId="11" fillId="0" borderId="14" xfId="1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 shrinkToFit="1"/>
    </xf>
    <xf numFmtId="0" fontId="22" fillId="0" borderId="15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shrinkToFit="1"/>
    </xf>
    <xf numFmtId="0" fontId="22" fillId="0" borderId="85" xfId="0" applyFont="1" applyBorder="1" applyAlignment="1">
      <alignment horizontal="center" vertical="center" shrinkToFit="1"/>
    </xf>
    <xf numFmtId="0" fontId="22" fillId="0" borderId="24" xfId="0" applyFont="1" applyBorder="1" applyAlignment="1">
      <alignment horizontal="center" vertical="center" shrinkToFit="1"/>
    </xf>
    <xf numFmtId="0" fontId="22" fillId="0" borderId="6" xfId="0" applyFont="1" applyBorder="1">
      <alignment vertical="center"/>
    </xf>
    <xf numFmtId="0" fontId="22" fillId="0" borderId="43" xfId="0" applyFont="1" applyBorder="1">
      <alignment vertical="center"/>
    </xf>
    <xf numFmtId="0" fontId="22" fillId="0" borderId="26" xfId="0" applyFont="1" applyBorder="1">
      <alignment vertical="center"/>
    </xf>
    <xf numFmtId="0" fontId="4" fillId="0" borderId="0" xfId="1" applyAlignment="1">
      <alignment horizontal="right"/>
    </xf>
    <xf numFmtId="0" fontId="9" fillId="0" borderId="14" xfId="1" applyFont="1" applyBorder="1" applyAlignment="1">
      <alignment horizontal="center" vertical="center" shrinkToFit="1"/>
    </xf>
    <xf numFmtId="0" fontId="9" fillId="0" borderId="12" xfId="1" applyFont="1" applyBorder="1" applyAlignment="1">
      <alignment horizontal="center" vertical="center"/>
    </xf>
    <xf numFmtId="0" fontId="10" fillId="0" borderId="0" xfId="1" applyFont="1" applyAlignment="1"/>
    <xf numFmtId="0" fontId="4" fillId="0" borderId="3" xfId="1" applyBorder="1">
      <alignment vertical="center"/>
    </xf>
    <xf numFmtId="0" fontId="4" fillId="0" borderId="14" xfId="1" applyBorder="1">
      <alignment vertical="center"/>
    </xf>
    <xf numFmtId="0" fontId="9" fillId="0" borderId="74" xfId="1" applyFont="1" applyBorder="1" applyAlignment="1">
      <alignment horizontal="center" vertical="center" shrinkToFit="1"/>
    </xf>
    <xf numFmtId="0" fontId="9" fillId="0" borderId="74" xfId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178" fontId="4" fillId="0" borderId="0" xfId="1" applyNumberFormat="1">
      <alignment vertical="center"/>
    </xf>
    <xf numFmtId="0" fontId="0" fillId="0" borderId="0" xfId="0" applyAlignment="1">
      <alignment horizontal="left" vertical="center"/>
    </xf>
    <xf numFmtId="0" fontId="4" fillId="0" borderId="24" xfId="1" applyBorder="1">
      <alignment vertical="center"/>
    </xf>
    <xf numFmtId="0" fontId="4" fillId="4" borderId="3" xfId="1" applyFill="1" applyBorder="1" applyAlignment="1">
      <alignment horizontal="center" vertical="center"/>
    </xf>
    <xf numFmtId="0" fontId="22" fillId="0" borderId="3" xfId="0" applyFont="1" applyBorder="1" applyAlignment="1" applyProtection="1">
      <alignment vertical="center" shrinkToFit="1"/>
      <protection locked="0"/>
    </xf>
    <xf numFmtId="0" fontId="22" fillId="0" borderId="8" xfId="0" applyFont="1" applyBorder="1" applyAlignment="1">
      <alignment vertical="center" shrinkToFit="1"/>
    </xf>
    <xf numFmtId="0" fontId="22" fillId="0" borderId="11" xfId="0" applyFont="1" applyBorder="1" applyAlignment="1">
      <alignment vertical="center" shrinkToFit="1"/>
    </xf>
    <xf numFmtId="0" fontId="22" fillId="0" borderId="24" xfId="0" applyFont="1" applyBorder="1" applyAlignment="1" applyProtection="1">
      <alignment vertical="center" shrinkToFit="1"/>
      <protection locked="0"/>
    </xf>
    <xf numFmtId="0" fontId="22" fillId="0" borderId="0" xfId="0" applyFont="1" applyAlignment="1">
      <alignment vertical="center" shrinkToFit="1"/>
    </xf>
    <xf numFmtId="0" fontId="4" fillId="0" borderId="84" xfId="1" applyBorder="1">
      <alignment vertical="center"/>
    </xf>
    <xf numFmtId="0" fontId="0" fillId="0" borderId="0" xfId="0" applyAlignment="1">
      <alignment horizontal="right" vertical="center" wrapText="1"/>
    </xf>
    <xf numFmtId="0" fontId="4" fillId="5" borderId="0" xfId="1" applyFill="1">
      <alignment vertical="center"/>
    </xf>
    <xf numFmtId="0" fontId="9" fillId="5" borderId="0" xfId="1" applyFont="1" applyFill="1">
      <alignment vertical="center"/>
    </xf>
    <xf numFmtId="0" fontId="4" fillId="5" borderId="0" xfId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4" fillId="6" borderId="3" xfId="0" applyFont="1" applyFill="1" applyBorder="1" applyAlignment="1" applyProtection="1">
      <alignment horizontal="center" vertical="center" shrinkToFit="1"/>
      <protection locked="0"/>
    </xf>
    <xf numFmtId="0" fontId="1" fillId="6" borderId="3" xfId="0" applyFont="1" applyFill="1" applyBorder="1" applyAlignment="1" applyProtection="1">
      <alignment horizontal="center" vertical="center" shrinkToFit="1"/>
      <protection locked="0"/>
    </xf>
    <xf numFmtId="0" fontId="0" fillId="6" borderId="3" xfId="0" applyFill="1" applyBorder="1" applyAlignment="1" applyProtection="1">
      <alignment horizontal="center" vertical="center"/>
      <protection locked="0"/>
    </xf>
    <xf numFmtId="0" fontId="22" fillId="6" borderId="3" xfId="0" applyFont="1" applyFill="1" applyBorder="1" applyAlignment="1" applyProtection="1">
      <alignment horizontal="center" vertical="center" shrinkToFit="1"/>
      <protection locked="0"/>
    </xf>
    <xf numFmtId="0" fontId="14" fillId="6" borderId="6" xfId="0" applyFont="1" applyFill="1" applyBorder="1" applyAlignment="1" applyProtection="1">
      <alignment horizontal="center" vertical="center" shrinkToFit="1"/>
      <protection locked="0"/>
    </xf>
    <xf numFmtId="0" fontId="14" fillId="6" borderId="3" xfId="0" applyFont="1" applyFill="1" applyBorder="1" applyAlignment="1" applyProtection="1">
      <alignment horizontal="center" vertical="center" shrinkToFit="1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78" fontId="0" fillId="0" borderId="0" xfId="0" applyNumberForma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180" fontId="0" fillId="0" borderId="0" xfId="0" applyNumberFormat="1">
      <alignment vertical="center"/>
    </xf>
    <xf numFmtId="0" fontId="22" fillId="0" borderId="3" xfId="0" applyFont="1" applyBorder="1" applyAlignment="1" applyProtection="1">
      <alignment horizontal="center" vertical="center"/>
      <protection locked="0"/>
    </xf>
    <xf numFmtId="0" fontId="0" fillId="3" borderId="3" xfId="0" applyFill="1" applyBorder="1" applyAlignment="1">
      <alignment horizontal="center" vertical="center"/>
    </xf>
    <xf numFmtId="0" fontId="9" fillId="0" borderId="3" xfId="1" quotePrefix="1" applyFont="1" applyBorder="1" applyAlignment="1">
      <alignment horizontal="center" vertical="center" shrinkToFit="1"/>
    </xf>
    <xf numFmtId="0" fontId="0" fillId="0" borderId="0" xfId="0" applyNumberFormat="1" applyAlignment="1" applyProtection="1">
      <alignment horizontal="center" vertical="center"/>
      <protection locked="0"/>
    </xf>
    <xf numFmtId="0" fontId="0" fillId="0" borderId="3" xfId="0" applyBorder="1">
      <alignment vertical="center"/>
    </xf>
    <xf numFmtId="0" fontId="0" fillId="0" borderId="0" xfId="0" applyAlignment="1">
      <alignment horizontal="left" vertical="center" shrinkToFit="1"/>
    </xf>
    <xf numFmtId="0" fontId="0" fillId="0" borderId="0" xfId="0" applyAlignment="1">
      <alignment horizontal="center" vertical="center" wrapText="1" shrinkToFit="1"/>
    </xf>
    <xf numFmtId="14" fontId="0" fillId="0" borderId="0" xfId="0" applyNumberFormat="1" applyAlignment="1">
      <alignment horizontal="center" vertical="center" shrinkToFit="1"/>
    </xf>
    <xf numFmtId="0" fontId="4" fillId="3" borderId="5" xfId="1" applyFill="1" applyBorder="1" applyAlignment="1">
      <alignment horizontal="center" vertical="center"/>
    </xf>
    <xf numFmtId="0" fontId="4" fillId="0" borderId="17" xfId="1" applyBorder="1" applyAlignment="1">
      <alignment horizontal="center" vertical="center"/>
    </xf>
    <xf numFmtId="0" fontId="37" fillId="0" borderId="0" xfId="0" applyFont="1" applyAlignment="1" applyProtection="1">
      <alignment horizontal="left"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shrinkToFit="1"/>
      <protection locked="0"/>
    </xf>
    <xf numFmtId="0" fontId="38" fillId="0" borderId="3" xfId="0" applyFont="1" applyBorder="1" applyAlignment="1" applyProtection="1">
      <alignment horizontal="center" vertical="center"/>
    </xf>
    <xf numFmtId="0" fontId="38" fillId="0" borderId="3" xfId="0" applyFont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/>
    </xf>
    <xf numFmtId="0" fontId="38" fillId="0" borderId="0" xfId="0" applyFont="1" applyProtection="1">
      <alignment vertical="center"/>
    </xf>
    <xf numFmtId="0" fontId="38" fillId="0" borderId="0" xfId="0" applyFont="1" applyAlignment="1" applyProtection="1">
      <alignment horizontal="right" vertical="center"/>
    </xf>
    <xf numFmtId="0" fontId="10" fillId="0" borderId="0" xfId="1" applyFont="1" applyAlignment="1" applyProtection="1">
      <alignment horizontal="center"/>
    </xf>
    <xf numFmtId="0" fontId="0" fillId="0" borderId="0" xfId="0" applyAlignment="1" applyProtection="1">
      <alignment horizontal="center" vertical="center" shrinkToFit="1"/>
    </xf>
    <xf numFmtId="181" fontId="38" fillId="0" borderId="3" xfId="0" applyNumberFormat="1" applyFont="1" applyBorder="1" applyAlignment="1" applyProtection="1">
      <alignment horizontal="center" vertical="center"/>
    </xf>
    <xf numFmtId="0" fontId="38" fillId="0" borderId="14" xfId="0" applyFont="1" applyBorder="1" applyAlignment="1" applyProtection="1">
      <alignment vertical="center"/>
    </xf>
    <xf numFmtId="0" fontId="38" fillId="0" borderId="12" xfId="0" applyFont="1" applyBorder="1" applyAlignment="1" applyProtection="1">
      <alignment vertical="center" shrinkToFit="1"/>
    </xf>
    <xf numFmtId="0" fontId="39" fillId="0" borderId="33" xfId="0" applyFont="1" applyBorder="1" applyAlignment="1" applyProtection="1">
      <alignment horizontal="left" vertical="center"/>
      <protection locked="0"/>
    </xf>
    <xf numFmtId="0" fontId="29" fillId="0" borderId="0" xfId="0" applyFont="1" applyBorder="1" applyAlignment="1">
      <alignment vertical="center" wrapText="1"/>
    </xf>
    <xf numFmtId="0" fontId="22" fillId="0" borderId="6" xfId="0" applyFont="1" applyFill="1" applyBorder="1" applyAlignment="1" applyProtection="1">
      <alignment horizontal="center" vertical="center"/>
      <protection locked="0"/>
    </xf>
    <xf numFmtId="0" fontId="22" fillId="0" borderId="7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43" fillId="10" borderId="0" xfId="0" applyFont="1" applyFill="1" applyAlignment="1"/>
    <xf numFmtId="0" fontId="42" fillId="9" borderId="89" xfId="0" applyFont="1" applyFill="1" applyBorder="1" applyAlignment="1"/>
    <xf numFmtId="182" fontId="0" fillId="8" borderId="89" xfId="0" applyNumberFormat="1" applyFont="1" applyFill="1" applyBorder="1" applyAlignment="1"/>
    <xf numFmtId="182" fontId="0" fillId="0" borderId="88" xfId="0" applyNumberFormat="1" applyFont="1" applyBorder="1" applyAlignment="1"/>
    <xf numFmtId="182" fontId="43" fillId="11" borderId="0" xfId="0" applyNumberFormat="1" applyFont="1" applyFill="1" applyAlignment="1"/>
    <xf numFmtId="0" fontId="0" fillId="0" borderId="0" xfId="0" applyAlignment="1">
      <alignment horizontal="center" vertical="center"/>
    </xf>
    <xf numFmtId="0" fontId="22" fillId="0" borderId="3" xfId="0" applyFont="1" applyBorder="1" applyAlignment="1">
      <alignment horizontal="center" vertical="center" shrinkToFit="1"/>
    </xf>
    <xf numFmtId="0" fontId="22" fillId="0" borderId="15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24" xfId="0" applyFont="1" applyBorder="1" applyAlignment="1">
      <alignment horizontal="center" vertical="center" shrinkToFit="1"/>
    </xf>
    <xf numFmtId="0" fontId="22" fillId="0" borderId="3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/>
    </xf>
    <xf numFmtId="0" fontId="4" fillId="0" borderId="3" xfId="1" applyBorder="1" applyAlignment="1">
      <alignment horizontal="center" vertical="center" shrinkToFit="1"/>
    </xf>
    <xf numFmtId="0" fontId="9" fillId="0" borderId="12" xfId="1" applyFont="1" applyBorder="1" applyAlignment="1">
      <alignment horizontal="center" vertical="center"/>
    </xf>
    <xf numFmtId="0" fontId="44" fillId="12" borderId="0" xfId="0" applyFont="1" applyFill="1" applyAlignment="1">
      <alignment horizontal="center" vertical="center"/>
    </xf>
    <xf numFmtId="0" fontId="22" fillId="0" borderId="14" xfId="0" applyFont="1" applyBorder="1" applyAlignment="1">
      <alignment horizontal="center" vertical="center" shrinkToFit="1"/>
    </xf>
    <xf numFmtId="0" fontId="22" fillId="0" borderId="4" xfId="0" applyFont="1" applyBorder="1" applyAlignment="1">
      <alignment horizontal="center" vertical="center" shrinkToFit="1"/>
    </xf>
    <xf numFmtId="0" fontId="22" fillId="0" borderId="12" xfId="0" applyFont="1" applyBorder="1" applyAlignment="1">
      <alignment horizontal="center" vertical="center" shrinkToFi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4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30" fillId="0" borderId="0" xfId="0" applyFont="1" applyAlignment="1">
      <alignment horizontal="center" vertical="center"/>
    </xf>
    <xf numFmtId="177" fontId="22" fillId="0" borderId="8" xfId="0" applyNumberFormat="1" applyFont="1" applyBorder="1" applyAlignment="1">
      <alignment horizontal="center" vertical="center"/>
    </xf>
    <xf numFmtId="177" fontId="22" fillId="0" borderId="11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 wrapText="1" shrinkToFit="1"/>
    </xf>
    <xf numFmtId="0" fontId="22" fillId="0" borderId="3" xfId="0" applyFont="1" applyBorder="1">
      <alignment vertical="center"/>
    </xf>
    <xf numFmtId="0" fontId="22" fillId="0" borderId="3" xfId="0" applyFont="1" applyBorder="1" applyAlignment="1">
      <alignment horizontal="left" vertical="center"/>
    </xf>
    <xf numFmtId="0" fontId="22" fillId="0" borderId="30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2" fillId="6" borderId="1" xfId="0" applyFont="1" applyFill="1" applyBorder="1" applyAlignment="1" applyProtection="1">
      <alignment horizontal="left" vertical="top"/>
      <protection locked="0"/>
    </xf>
    <xf numFmtId="0" fontId="22" fillId="6" borderId="38" xfId="0" applyFont="1" applyFill="1" applyBorder="1" applyAlignment="1" applyProtection="1">
      <alignment horizontal="left" vertical="top"/>
      <protection locked="0"/>
    </xf>
    <xf numFmtId="0" fontId="22" fillId="6" borderId="28" xfId="0" applyFont="1" applyFill="1" applyBorder="1" applyAlignment="1" applyProtection="1">
      <alignment horizontal="left" vertical="top"/>
      <protection locked="0"/>
    </xf>
    <xf numFmtId="0" fontId="22" fillId="0" borderId="5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83" xfId="0" applyFont="1" applyBorder="1" applyAlignment="1">
      <alignment horizontal="left" vertical="center"/>
    </xf>
    <xf numFmtId="0" fontId="22" fillId="0" borderId="3" xfId="0" applyFont="1" applyBorder="1" applyAlignment="1">
      <alignment horizontal="center" vertical="center" shrinkToFit="1"/>
    </xf>
    <xf numFmtId="0" fontId="22" fillId="0" borderId="24" xfId="0" applyFont="1" applyBorder="1" applyAlignment="1">
      <alignment horizontal="center" vertical="center" shrinkToFit="1"/>
    </xf>
    <xf numFmtId="0" fontId="22" fillId="0" borderId="49" xfId="0" applyFont="1" applyBorder="1" applyAlignment="1">
      <alignment horizontal="left" vertical="center" wrapText="1"/>
    </xf>
    <xf numFmtId="0" fontId="22" fillId="0" borderId="33" xfId="0" applyFont="1" applyBorder="1" applyAlignment="1">
      <alignment horizontal="left" vertical="center"/>
    </xf>
    <xf numFmtId="0" fontId="22" fillId="0" borderId="17" xfId="0" applyFont="1" applyBorder="1" applyAlignment="1">
      <alignment horizontal="left" vertical="center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26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22" fillId="0" borderId="43" xfId="0" applyFont="1" applyBorder="1" applyAlignment="1">
      <alignment horizontal="left" vertical="center"/>
    </xf>
    <xf numFmtId="0" fontId="22" fillId="0" borderId="74" xfId="0" applyFont="1" applyBorder="1" applyAlignment="1">
      <alignment horizontal="center" vertical="center" shrinkToFit="1"/>
    </xf>
    <xf numFmtId="0" fontId="22" fillId="0" borderId="42" xfId="0" applyFont="1" applyBorder="1" applyAlignment="1">
      <alignment horizontal="center" vertical="center" shrinkToFit="1"/>
    </xf>
    <xf numFmtId="0" fontId="22" fillId="0" borderId="7" xfId="0" applyFont="1" applyBorder="1" applyAlignment="1">
      <alignment horizontal="center" vertical="center" shrinkToFit="1"/>
    </xf>
    <xf numFmtId="0" fontId="22" fillId="0" borderId="27" xfId="0" applyFont="1" applyBorder="1" applyAlignment="1">
      <alignment horizontal="center" vertical="center" shrinkToFit="1"/>
    </xf>
    <xf numFmtId="0" fontId="22" fillId="0" borderId="10" xfId="0" applyFont="1" applyBorder="1" applyAlignment="1">
      <alignment horizontal="center" vertical="center" shrinkToFit="1"/>
    </xf>
    <xf numFmtId="0" fontId="22" fillId="0" borderId="8" xfId="0" applyFont="1" applyBorder="1" applyAlignment="1">
      <alignment horizontal="center" vertical="center" shrinkToFit="1"/>
    </xf>
    <xf numFmtId="0" fontId="22" fillId="0" borderId="11" xfId="0" applyFont="1" applyBorder="1" applyAlignment="1">
      <alignment horizontal="center" vertical="center" shrinkToFit="1"/>
    </xf>
    <xf numFmtId="0" fontId="22" fillId="0" borderId="3" xfId="0" applyFont="1" applyBorder="1" applyAlignment="1">
      <alignment horizontal="right" vertical="top"/>
    </xf>
    <xf numFmtId="0" fontId="22" fillId="0" borderId="24" xfId="0" applyFont="1" applyBorder="1" applyAlignment="1">
      <alignment horizontal="right" vertical="top"/>
    </xf>
    <xf numFmtId="0" fontId="22" fillId="0" borderId="30" xfId="0" applyFont="1" applyBorder="1" applyAlignment="1" applyProtection="1">
      <alignment horizontal="center" vertical="center" wrapText="1"/>
    </xf>
    <xf numFmtId="0" fontId="22" fillId="0" borderId="31" xfId="0" applyFont="1" applyBorder="1" applyAlignment="1" applyProtection="1">
      <alignment horizontal="center" vertical="center" wrapText="1"/>
    </xf>
    <xf numFmtId="0" fontId="22" fillId="0" borderId="32" xfId="0" applyFont="1" applyBorder="1" applyAlignment="1" applyProtection="1">
      <alignment horizontal="center" vertical="center" wrapText="1"/>
    </xf>
    <xf numFmtId="0" fontId="22" fillId="0" borderId="33" xfId="0" applyFont="1" applyBorder="1" applyAlignment="1" applyProtection="1">
      <alignment horizontal="center" vertical="center"/>
      <protection locked="0"/>
    </xf>
    <xf numFmtId="0" fontId="22" fillId="0" borderId="87" xfId="0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top"/>
      <protection locked="0"/>
    </xf>
    <xf numFmtId="0" fontId="22" fillId="0" borderId="24" xfId="0" applyFont="1" applyBorder="1" applyAlignment="1" applyProtection="1">
      <alignment horizontal="center" vertical="top"/>
      <protection locked="0"/>
    </xf>
    <xf numFmtId="0" fontId="22" fillId="0" borderId="7" xfId="0" applyFont="1" applyBorder="1" applyAlignment="1" applyProtection="1">
      <alignment horizontal="center" vertical="top"/>
      <protection locked="0"/>
    </xf>
    <xf numFmtId="0" fontId="22" fillId="0" borderId="27" xfId="0" applyFont="1" applyBorder="1" applyAlignment="1" applyProtection="1">
      <alignment horizontal="center" vertical="top"/>
      <protection locked="0"/>
    </xf>
    <xf numFmtId="0" fontId="22" fillId="0" borderId="7" xfId="0" applyFont="1" applyBorder="1" applyAlignment="1">
      <alignment horizontal="left" vertical="center"/>
    </xf>
    <xf numFmtId="49" fontId="23" fillId="0" borderId="0" xfId="0" quotePrefix="1" applyNumberFormat="1" applyFont="1" applyAlignment="1" applyProtection="1">
      <alignment horizontal="right" vertical="center"/>
      <protection locked="0"/>
    </xf>
    <xf numFmtId="49" fontId="23" fillId="0" borderId="0" xfId="0" applyNumberFormat="1" applyFont="1" applyAlignment="1" applyProtection="1">
      <alignment horizontal="right" vertical="center"/>
      <protection locked="0"/>
    </xf>
    <xf numFmtId="177" fontId="22" fillId="0" borderId="6" xfId="0" applyNumberFormat="1" applyFont="1" applyBorder="1" applyAlignment="1">
      <alignment horizontal="center" vertical="center" wrapText="1" shrinkToFit="1"/>
    </xf>
    <xf numFmtId="177" fontId="22" fillId="0" borderId="13" xfId="0" applyNumberFormat="1" applyFont="1" applyBorder="1" applyAlignment="1">
      <alignment horizontal="center" vertical="center" wrapText="1" shrinkToFit="1"/>
    </xf>
    <xf numFmtId="177" fontId="22" fillId="0" borderId="3" xfId="0" applyNumberFormat="1" applyFont="1" applyBorder="1" applyAlignment="1">
      <alignment horizontal="center" vertical="center" wrapText="1"/>
    </xf>
    <xf numFmtId="177" fontId="22" fillId="0" borderId="24" xfId="0" applyNumberFormat="1" applyFont="1" applyBorder="1" applyAlignment="1">
      <alignment horizontal="center" vertical="center" wrapText="1"/>
    </xf>
    <xf numFmtId="177" fontId="22" fillId="0" borderId="7" xfId="0" applyNumberFormat="1" applyFont="1" applyBorder="1" applyAlignment="1">
      <alignment horizontal="center" vertical="center" wrapText="1"/>
    </xf>
    <xf numFmtId="177" fontId="22" fillId="0" borderId="27" xfId="0" applyNumberFormat="1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177" fontId="19" fillId="2" borderId="0" xfId="1" applyNumberFormat="1" applyFont="1" applyFill="1" applyAlignment="1">
      <alignment horizontal="left" vertical="center"/>
    </xf>
    <xf numFmtId="0" fontId="22" fillId="0" borderId="74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177" fontId="22" fillId="0" borderId="2" xfId="0" applyNumberFormat="1" applyFont="1" applyBorder="1" applyAlignment="1">
      <alignment horizontal="center" vertical="center"/>
    </xf>
    <xf numFmtId="177" fontId="22" fillId="0" borderId="18" xfId="0" applyNumberFormat="1" applyFont="1" applyBorder="1" applyAlignment="1">
      <alignment horizontal="center" vertical="center"/>
    </xf>
    <xf numFmtId="177" fontId="22" fillId="0" borderId="14" xfId="0" applyNumberFormat="1" applyFont="1" applyBorder="1" applyAlignment="1">
      <alignment horizontal="center" vertical="center"/>
    </xf>
    <xf numFmtId="177" fontId="22" fillId="0" borderId="12" xfId="0" applyNumberFormat="1" applyFont="1" applyBorder="1" applyAlignment="1">
      <alignment horizontal="center" vertical="center"/>
    </xf>
    <xf numFmtId="179" fontId="23" fillId="0" borderId="0" xfId="0" quotePrefix="1" applyNumberFormat="1" applyFont="1" applyAlignment="1" applyProtection="1">
      <alignment horizontal="right" vertical="center"/>
      <protection locked="0"/>
    </xf>
    <xf numFmtId="179" fontId="23" fillId="0" borderId="0" xfId="0" applyNumberFormat="1" applyFont="1" applyAlignment="1" applyProtection="1">
      <alignment horizontal="right" vertical="center"/>
      <protection locked="0"/>
    </xf>
    <xf numFmtId="0" fontId="23" fillId="0" borderId="0" xfId="0" applyFont="1" applyAlignment="1">
      <alignment horizontal="right" vertical="center"/>
    </xf>
    <xf numFmtId="0" fontId="22" fillId="0" borderId="0" xfId="0" applyFont="1" applyAlignment="1">
      <alignment horizontal="center" vertical="center"/>
    </xf>
    <xf numFmtId="177" fontId="22" fillId="0" borderId="22" xfId="0" applyNumberFormat="1" applyFont="1" applyBorder="1" applyAlignment="1">
      <alignment horizontal="center" vertical="center"/>
    </xf>
    <xf numFmtId="177" fontId="22" fillId="0" borderId="77" xfId="0" applyNumberFormat="1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 shrinkToFit="1"/>
    </xf>
    <xf numFmtId="0" fontId="9" fillId="0" borderId="4" xfId="1" applyFont="1" applyBorder="1" applyAlignment="1">
      <alignment horizontal="center" vertical="center" shrinkToFit="1"/>
    </xf>
    <xf numFmtId="0" fontId="9" fillId="0" borderId="12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4" fillId="0" borderId="3" xfId="1" applyBorder="1" applyAlignment="1">
      <alignment horizontal="center" vertical="center" shrinkToFit="1"/>
    </xf>
    <xf numFmtId="0" fontId="28" fillId="0" borderId="5" xfId="1" applyFont="1" applyBorder="1" applyAlignment="1">
      <alignment horizontal="center" vertical="center" shrinkToFit="1"/>
    </xf>
    <xf numFmtId="0" fontId="28" fillId="0" borderId="82" xfId="1" applyFont="1" applyBorder="1" applyAlignment="1">
      <alignment horizontal="center" vertical="center" shrinkToFit="1"/>
    </xf>
    <xf numFmtId="0" fontId="9" fillId="0" borderId="14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 textRotation="255"/>
    </xf>
    <xf numFmtId="0" fontId="9" fillId="0" borderId="6" xfId="1" applyFont="1" applyBorder="1" applyAlignment="1">
      <alignment horizontal="center" vertical="center" shrinkToFit="1"/>
    </xf>
    <xf numFmtId="0" fontId="9" fillId="0" borderId="33" xfId="1" applyFont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textRotation="255" shrinkToFit="1"/>
    </xf>
    <xf numFmtId="0" fontId="9" fillId="0" borderId="16" xfId="1" applyFont="1" applyBorder="1" applyAlignment="1">
      <alignment horizontal="center" vertical="center" textRotation="255" shrinkToFit="1"/>
    </xf>
    <xf numFmtId="0" fontId="9" fillId="0" borderId="33" xfId="1" applyFont="1" applyBorder="1" applyAlignment="1">
      <alignment horizontal="center" vertical="center" textRotation="255" shrinkToFit="1"/>
    </xf>
    <xf numFmtId="0" fontId="4" fillId="0" borderId="14" xfId="1" applyBorder="1" applyAlignment="1">
      <alignment horizontal="center" vertical="center" shrinkToFit="1"/>
    </xf>
    <xf numFmtId="0" fontId="4" fillId="0" borderId="12" xfId="1" applyBorder="1" applyAlignment="1">
      <alignment horizontal="center" vertical="center" shrinkToFit="1"/>
    </xf>
    <xf numFmtId="0" fontId="4" fillId="0" borderId="17" xfId="1" applyBorder="1" applyAlignment="1">
      <alignment horizontal="center" vertical="center" shrinkToFit="1"/>
    </xf>
    <xf numFmtId="0" fontId="4" fillId="0" borderId="49" xfId="1" applyBorder="1" applyAlignment="1">
      <alignment horizontal="center" vertical="center" shrinkToFit="1"/>
    </xf>
    <xf numFmtId="0" fontId="4" fillId="0" borderId="14" xfId="1" applyBorder="1" applyAlignment="1">
      <alignment horizontal="center" vertical="center"/>
    </xf>
    <xf numFmtId="0" fontId="4" fillId="0" borderId="12" xfId="1" applyBorder="1" applyAlignment="1">
      <alignment horizontal="center" vertical="center"/>
    </xf>
    <xf numFmtId="49" fontId="5" fillId="7" borderId="34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35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52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50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36" xfId="1" applyNumberFormat="1" applyFont="1" applyFill="1" applyBorder="1" applyAlignment="1" applyProtection="1">
      <alignment horizontal="center" vertical="center" shrinkToFit="1"/>
      <protection locked="0"/>
    </xf>
    <xf numFmtId="0" fontId="9" fillId="0" borderId="82" xfId="1" applyFont="1" applyBorder="1" applyAlignment="1">
      <alignment horizontal="center" vertical="center" textRotation="255"/>
    </xf>
    <xf numFmtId="0" fontId="9" fillId="0" borderId="43" xfId="1" applyFont="1" applyBorder="1" applyAlignment="1">
      <alignment horizontal="center" vertical="center" shrinkToFit="1"/>
    </xf>
    <xf numFmtId="0" fontId="9" fillId="0" borderId="26" xfId="1" applyFont="1" applyBorder="1" applyAlignment="1">
      <alignment horizontal="center" vertical="center" shrinkToFit="1"/>
    </xf>
    <xf numFmtId="0" fontId="7" fillId="0" borderId="43" xfId="1" applyFont="1" applyBorder="1" applyAlignment="1">
      <alignment horizontal="center" vertical="center"/>
    </xf>
    <xf numFmtId="0" fontId="7" fillId="0" borderId="56" xfId="1" applyFont="1" applyBorder="1" applyAlignment="1">
      <alignment horizontal="center" vertical="center"/>
    </xf>
    <xf numFmtId="49" fontId="5" fillId="7" borderId="57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47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48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46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58" xfId="1" applyNumberFormat="1" applyFont="1" applyFill="1" applyBorder="1" applyAlignment="1" applyProtection="1">
      <alignment horizontal="center" vertical="center" shrinkToFit="1"/>
      <protection locked="0"/>
    </xf>
    <xf numFmtId="0" fontId="7" fillId="0" borderId="44" xfId="1" applyFont="1" applyBorder="1" applyAlignment="1">
      <alignment horizontal="center" vertical="center"/>
    </xf>
    <xf numFmtId="0" fontId="7" fillId="0" borderId="45" xfId="1" applyFont="1" applyBorder="1" applyAlignment="1">
      <alignment horizontal="center" vertical="center"/>
    </xf>
    <xf numFmtId="49" fontId="9" fillId="7" borderId="63" xfId="1" applyNumberFormat="1" applyFont="1" applyFill="1" applyBorder="1" applyAlignment="1" applyProtection="1">
      <alignment horizontal="center" vertical="center" wrapText="1"/>
      <protection locked="0"/>
    </xf>
    <xf numFmtId="49" fontId="9" fillId="7" borderId="54" xfId="1" applyNumberFormat="1" applyFont="1" applyFill="1" applyBorder="1" applyAlignment="1" applyProtection="1">
      <alignment horizontal="center" vertical="center" wrapText="1"/>
      <protection locked="0"/>
    </xf>
    <xf numFmtId="49" fontId="9" fillId="7" borderId="59" xfId="1" applyNumberFormat="1" applyFont="1" applyFill="1" applyBorder="1" applyAlignment="1" applyProtection="1">
      <alignment horizontal="center" vertical="center" wrapText="1"/>
      <protection locked="0"/>
    </xf>
    <xf numFmtId="49" fontId="9" fillId="7" borderId="53" xfId="1" applyNumberFormat="1" applyFont="1" applyFill="1" applyBorder="1" applyAlignment="1" applyProtection="1">
      <alignment horizontal="center" vertical="center" wrapText="1"/>
      <protection locked="0"/>
    </xf>
    <xf numFmtId="49" fontId="5" fillId="7" borderId="60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61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65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70" xfId="1" applyNumberFormat="1" applyFont="1" applyFill="1" applyBorder="1" applyAlignment="1" applyProtection="1">
      <alignment horizontal="center" vertical="center"/>
      <protection locked="0"/>
    </xf>
    <xf numFmtId="49" fontId="5" fillId="7" borderId="76" xfId="1" applyNumberFormat="1" applyFont="1" applyFill="1" applyBorder="1" applyAlignment="1" applyProtection="1">
      <alignment horizontal="center" vertical="center"/>
      <protection locked="0"/>
    </xf>
    <xf numFmtId="49" fontId="5" fillId="7" borderId="73" xfId="1" applyNumberFormat="1" applyFont="1" applyFill="1" applyBorder="1" applyAlignment="1" applyProtection="1">
      <alignment horizontal="center" vertical="center"/>
      <protection locked="0"/>
    </xf>
    <xf numFmtId="49" fontId="9" fillId="7" borderId="55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30" xfId="1" applyFont="1" applyBorder="1" applyAlignment="1">
      <alignment horizontal="center" vertical="center" textRotation="255" shrinkToFit="1"/>
    </xf>
    <xf numFmtId="0" fontId="7" fillId="0" borderId="31" xfId="1" applyFont="1" applyBorder="1" applyAlignment="1">
      <alignment horizontal="center" vertical="center" textRotation="255" shrinkToFit="1"/>
    </xf>
    <xf numFmtId="0" fontId="7" fillId="0" borderId="32" xfId="1" applyFont="1" applyBorder="1" applyAlignment="1">
      <alignment horizontal="center" vertical="center" textRotation="255" shrinkToFit="1"/>
    </xf>
    <xf numFmtId="0" fontId="8" fillId="0" borderId="66" xfId="1" applyFont="1" applyBorder="1" applyAlignment="1">
      <alignment horizontal="center" vertical="center"/>
    </xf>
    <xf numFmtId="0" fontId="8" fillId="0" borderId="67" xfId="1" applyFont="1" applyBorder="1" applyAlignment="1">
      <alignment horizontal="center" vertical="center"/>
    </xf>
    <xf numFmtId="49" fontId="5" fillId="7" borderId="75" xfId="1" applyNumberFormat="1" applyFont="1" applyFill="1" applyBorder="1" applyAlignment="1" applyProtection="1">
      <alignment horizontal="center" vertical="center"/>
      <protection locked="0"/>
    </xf>
    <xf numFmtId="49" fontId="5" fillId="7" borderId="51" xfId="1" applyNumberFormat="1" applyFont="1" applyFill="1" applyBorder="1" applyAlignment="1" applyProtection="1">
      <alignment horizontal="center" vertical="center"/>
      <protection locked="0"/>
    </xf>
    <xf numFmtId="49" fontId="5" fillId="7" borderId="64" xfId="1" applyNumberFormat="1" applyFont="1" applyFill="1" applyBorder="1" applyAlignment="1" applyProtection="1">
      <alignment horizontal="center" vertical="center"/>
      <protection locked="0"/>
    </xf>
    <xf numFmtId="49" fontId="5" fillId="7" borderId="68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62" xfId="1" applyNumberFormat="1" applyFont="1" applyFill="1" applyBorder="1" applyAlignment="1" applyProtection="1">
      <alignment horizontal="center" vertical="center" shrinkToFit="1"/>
      <protection locked="0"/>
    </xf>
    <xf numFmtId="49" fontId="5" fillId="7" borderId="60" xfId="1" quotePrefix="1" applyNumberFormat="1" applyFont="1" applyFill="1" applyBorder="1" applyAlignment="1" applyProtection="1">
      <alignment horizontal="center" vertical="center" shrinkToFit="1"/>
      <protection locked="0"/>
    </xf>
    <xf numFmtId="0" fontId="7" fillId="0" borderId="30" xfId="1" applyFont="1" applyBorder="1" applyAlignment="1">
      <alignment horizontal="center" vertical="center"/>
    </xf>
    <xf numFmtId="0" fontId="7" fillId="0" borderId="31" xfId="1" applyFont="1" applyBorder="1" applyAlignment="1">
      <alignment horizontal="center" vertical="center"/>
    </xf>
    <xf numFmtId="0" fontId="7" fillId="0" borderId="32" xfId="1" applyFont="1" applyBorder="1" applyAlignment="1">
      <alignment horizontal="center" vertical="center"/>
    </xf>
    <xf numFmtId="0" fontId="7" fillId="0" borderId="43" xfId="1" applyFont="1" applyBorder="1" applyAlignment="1" applyProtection="1">
      <alignment horizontal="center" vertical="center"/>
      <protection locked="0"/>
    </xf>
    <xf numFmtId="0" fontId="7" fillId="0" borderId="56" xfId="1" applyFont="1" applyBorder="1" applyAlignment="1" applyProtection="1">
      <alignment horizontal="center" vertical="center"/>
      <protection locked="0"/>
    </xf>
    <xf numFmtId="0" fontId="8" fillId="0" borderId="69" xfId="1" applyFont="1" applyBorder="1" applyAlignment="1">
      <alignment horizontal="center" vertical="center"/>
    </xf>
    <xf numFmtId="0" fontId="7" fillId="0" borderId="71" xfId="1" applyFont="1" applyBorder="1" applyAlignment="1">
      <alignment horizontal="center" vertical="center"/>
    </xf>
    <xf numFmtId="0" fontId="7" fillId="0" borderId="72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7" fillId="0" borderId="74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37" xfId="1" applyFont="1" applyBorder="1" applyAlignment="1">
      <alignment horizontal="center" vertical="center" wrapText="1"/>
    </xf>
    <xf numFmtId="0" fontId="7" fillId="0" borderId="38" xfId="1" applyFont="1" applyBorder="1" applyAlignment="1">
      <alignment horizontal="center" vertical="center"/>
    </xf>
    <xf numFmtId="0" fontId="7" fillId="0" borderId="28" xfId="1" applyFont="1" applyBorder="1" applyAlignment="1">
      <alignment horizontal="center" vertical="center"/>
    </xf>
    <xf numFmtId="49" fontId="5" fillId="7" borderId="42" xfId="1" applyNumberFormat="1" applyFont="1" applyFill="1" applyBorder="1" applyAlignment="1" applyProtection="1">
      <alignment horizontal="center" vertical="center" wrapText="1"/>
      <protection locked="0"/>
    </xf>
    <xf numFmtId="49" fontId="5" fillId="7" borderId="7" xfId="1" applyNumberFormat="1" applyFont="1" applyFill="1" applyBorder="1" applyAlignment="1" applyProtection="1">
      <alignment horizontal="center" vertical="center" wrapText="1"/>
      <protection locked="0"/>
    </xf>
    <xf numFmtId="49" fontId="5" fillId="7" borderId="2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39" xfId="1" applyFont="1" applyBorder="1" applyAlignment="1">
      <alignment horizontal="center" vertical="center"/>
    </xf>
    <xf numFmtId="0" fontId="7" fillId="0" borderId="40" xfId="1" applyFont="1" applyBorder="1" applyAlignment="1">
      <alignment horizontal="center" vertical="center"/>
    </xf>
    <xf numFmtId="0" fontId="7" fillId="0" borderId="41" xfId="1" applyFont="1" applyBorder="1" applyAlignment="1">
      <alignment horizontal="center" vertical="center"/>
    </xf>
    <xf numFmtId="49" fontId="5" fillId="7" borderId="39" xfId="1" applyNumberFormat="1" applyFont="1" applyFill="1" applyBorder="1" applyAlignment="1" applyProtection="1">
      <alignment horizontal="center" vertical="center" wrapText="1"/>
      <protection locked="0"/>
    </xf>
    <xf numFmtId="49" fontId="5" fillId="7" borderId="40" xfId="1" applyNumberFormat="1" applyFont="1" applyFill="1" applyBorder="1" applyAlignment="1" applyProtection="1">
      <alignment horizontal="center" vertical="center" wrapText="1"/>
      <protection locked="0"/>
    </xf>
    <xf numFmtId="49" fontId="5" fillId="7" borderId="77" xfId="1" applyNumberFormat="1" applyFont="1" applyFill="1" applyBorder="1" applyAlignment="1" applyProtection="1">
      <alignment horizontal="center" vertical="center" wrapText="1"/>
      <protection locked="0"/>
    </xf>
    <xf numFmtId="49" fontId="5" fillId="7" borderId="22" xfId="1" applyNumberFormat="1" applyFont="1" applyFill="1" applyBorder="1" applyAlignment="1" applyProtection="1">
      <alignment horizontal="center" vertical="center" wrapText="1"/>
      <protection locked="0"/>
    </xf>
    <xf numFmtId="49" fontId="5" fillId="7" borderId="41" xfId="1" applyNumberFormat="1" applyFont="1" applyFill="1" applyBorder="1" applyAlignment="1" applyProtection="1">
      <alignment horizontal="center" vertical="center" wrapText="1"/>
      <protection locked="0"/>
    </xf>
    <xf numFmtId="49" fontId="5" fillId="7" borderId="18" xfId="1" applyNumberFormat="1" applyFont="1" applyFill="1" applyBorder="1" applyAlignment="1" applyProtection="1">
      <alignment horizontal="center" vertical="center" wrapText="1"/>
      <protection locked="0"/>
    </xf>
    <xf numFmtId="49" fontId="5" fillId="7" borderId="27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1" applyFont="1" applyAlignment="1">
      <alignment horizontal="center" vertical="center"/>
    </xf>
    <xf numFmtId="0" fontId="7" fillId="0" borderId="37" xfId="1" applyFont="1" applyBorder="1" applyAlignment="1">
      <alignment horizontal="center" vertical="center"/>
    </xf>
    <xf numFmtId="0" fontId="5" fillId="0" borderId="23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78" xfId="1" applyFont="1" applyBorder="1" applyAlignment="1">
      <alignment horizontal="center" vertical="center"/>
    </xf>
    <xf numFmtId="0" fontId="7" fillId="0" borderId="79" xfId="1" applyFont="1" applyBorder="1" applyAlignment="1">
      <alignment horizontal="center" vertical="center"/>
    </xf>
    <xf numFmtId="0" fontId="7" fillId="0" borderId="80" xfId="1" applyFont="1" applyBorder="1" applyAlignment="1">
      <alignment horizontal="center" vertical="center"/>
    </xf>
    <xf numFmtId="0" fontId="7" fillId="0" borderId="81" xfId="1" applyFont="1" applyBorder="1" applyAlignment="1">
      <alignment horizontal="center" vertical="center"/>
    </xf>
    <xf numFmtId="0" fontId="13" fillId="0" borderId="19" xfId="1" applyFont="1" applyBorder="1" applyAlignment="1">
      <alignment horizontal="center" vertical="center"/>
    </xf>
    <xf numFmtId="0" fontId="13" fillId="0" borderId="20" xfId="1" applyFont="1" applyBorder="1" applyAlignment="1">
      <alignment horizontal="center" vertical="center"/>
    </xf>
    <xf numFmtId="0" fontId="13" fillId="0" borderId="21" xfId="1" applyFont="1" applyBorder="1" applyAlignment="1">
      <alignment horizontal="center" vertical="center"/>
    </xf>
    <xf numFmtId="0" fontId="7" fillId="0" borderId="19" xfId="1" applyFont="1" applyBorder="1" applyAlignment="1">
      <alignment horizontal="center" vertical="center"/>
    </xf>
    <xf numFmtId="0" fontId="7" fillId="0" borderId="20" xfId="1" applyFont="1" applyBorder="1" applyAlignment="1">
      <alignment horizontal="center" vertical="center"/>
    </xf>
    <xf numFmtId="176" fontId="36" fillId="0" borderId="39" xfId="1" applyNumberFormat="1" applyFont="1" applyBorder="1" applyAlignment="1">
      <alignment horizontal="center" vertical="center"/>
    </xf>
    <xf numFmtId="176" fontId="36" fillId="0" borderId="40" xfId="1" applyNumberFormat="1" applyFont="1" applyBorder="1" applyAlignment="1">
      <alignment horizontal="center" vertical="center"/>
    </xf>
    <xf numFmtId="176" fontId="36" fillId="0" borderId="77" xfId="1" applyNumberFormat="1" applyFont="1" applyBorder="1" applyAlignment="1">
      <alignment horizontal="center" vertical="center"/>
    </xf>
    <xf numFmtId="176" fontId="7" fillId="0" borderId="22" xfId="1" applyNumberFormat="1" applyFont="1" applyBorder="1" applyAlignment="1">
      <alignment horizontal="center" vertical="center"/>
    </xf>
    <xf numFmtId="176" fontId="7" fillId="0" borderId="40" xfId="1" applyNumberFormat="1" applyFont="1" applyBorder="1" applyAlignment="1">
      <alignment horizontal="center" vertical="center"/>
    </xf>
    <xf numFmtId="176" fontId="7" fillId="0" borderId="77" xfId="1" applyNumberFormat="1" applyFont="1" applyBorder="1" applyAlignment="1">
      <alignment horizontal="center" vertical="center"/>
    </xf>
    <xf numFmtId="176" fontId="7" fillId="0" borderId="41" xfId="1" applyNumberFormat="1" applyFont="1" applyBorder="1" applyAlignment="1">
      <alignment horizontal="center" vertical="center"/>
    </xf>
    <xf numFmtId="0" fontId="38" fillId="0" borderId="3" xfId="0" applyFont="1" applyBorder="1" applyAlignment="1" applyProtection="1">
      <alignment horizontal="justify" vertical="center" wrapText="1"/>
      <protection locked="0"/>
    </xf>
    <xf numFmtId="0" fontId="38" fillId="0" borderId="3" xfId="0" applyFont="1" applyBorder="1" applyAlignment="1" applyProtection="1">
      <alignment horizontal="justify" vertical="center"/>
      <protection locked="0"/>
    </xf>
    <xf numFmtId="0" fontId="38" fillId="0" borderId="3" xfId="0" applyFont="1" applyBorder="1" applyAlignment="1" applyProtection="1">
      <alignment horizontal="left" vertical="center"/>
    </xf>
    <xf numFmtId="0" fontId="38" fillId="0" borderId="14" xfId="0" applyFont="1" applyBorder="1" applyAlignment="1" applyProtection="1">
      <alignment horizontal="left" vertical="center"/>
    </xf>
    <xf numFmtId="0" fontId="38" fillId="0" borderId="12" xfId="0" applyFont="1" applyBorder="1" applyAlignment="1" applyProtection="1">
      <alignment horizontal="left" vertical="center"/>
    </xf>
  </cellXfs>
  <cellStyles count="3">
    <cellStyle name="標準" xfId="0" builtinId="0"/>
    <cellStyle name="標準 2" xfId="1"/>
    <cellStyle name="標準 3" xfId="2"/>
  </cellStyles>
  <dxfs count="102"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0070C0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0070C0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0" formatCode="General"/>
      <alignment horizontal="center" vertical="center" textRotation="0" wrapText="0" indent="0" justifyLastLine="0" shrinkToFit="0" readingOrder="0"/>
      <protection locked="0" hidden="0"/>
    </dxf>
    <dxf>
      <fill>
        <patternFill>
          <bgColor theme="9" tint="0.59996337778862885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rgb="FFFF0000"/>
        </patternFill>
      </fill>
    </dxf>
    <dxf>
      <alignment horizontal="lef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178" formatCode="[$-411]ggge&quot;年&quot;m&quot;月&quot;d&quot;日(&quot;aaa\);@"/>
      <alignment horizontal="right" vertical="center" textRotation="0" wrapText="0" indent="0" justifyLastLine="0" shrinkToFit="0" readingOrder="0"/>
      <protection locked="0" hidden="0"/>
    </dxf>
    <dxf>
      <numFmt numFmtId="0" formatCode="General"/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protection locked="0" hidden="0"/>
    </dxf>
    <dxf>
      <alignment horizontal="center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  <dxf>
      <numFmt numFmtId="30" formatCode="@"/>
      <alignment horizontal="center" vertical="center" textRotation="0" wrapText="0" indent="0" justifyLastLine="0" shrinkToFit="0" readingOrder="0"/>
      <protection locked="0" hidden="0"/>
    </dxf>
  </dxfs>
  <tableStyles count="0" defaultTableStyle="TableStyleMedium9" defaultPivotStyle="PivotStyleLight16"/>
  <colors>
    <mruColors>
      <color rgb="FFFF3399"/>
      <color rgb="FFFFFFCC"/>
      <color rgb="FFFFCCFF"/>
      <color rgb="FFFF99CC"/>
      <color rgb="FFFF0066"/>
      <color rgb="FFFFFF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58</xdr:row>
      <xdr:rowOff>133350</xdr:rowOff>
    </xdr:from>
    <xdr:to>
      <xdr:col>8</xdr:col>
      <xdr:colOff>675552</xdr:colOff>
      <xdr:row>82</xdr:row>
      <xdr:rowOff>56645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5FF39BC-F0E0-7BF5-9A0F-4C1E8481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0077450"/>
          <a:ext cx="5780952" cy="40380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285750</xdr:colOff>
      <xdr:row>36</xdr:row>
      <xdr:rowOff>38100</xdr:rowOff>
    </xdr:from>
    <xdr:to>
      <xdr:col>5</xdr:col>
      <xdr:colOff>400050</xdr:colOff>
      <xdr:row>44</xdr:row>
      <xdr:rowOff>85725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" y="6210300"/>
          <a:ext cx="3562350" cy="1419225"/>
        </a:xfrm>
        <a:prstGeom prst="wedgeRoundRectCallout">
          <a:avLst>
            <a:gd name="adj1" fmla="val -20298"/>
            <a:gd name="adj2" fmla="val -80644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</a:t>
          </a:r>
          <a:r>
            <a:rPr kumimoji="1" lang="ja-JP" altLang="en-US" sz="1100">
              <a:solidFill>
                <a:sysClr val="windowText" lastClr="000000"/>
              </a:solidFill>
            </a:rPr>
            <a:t>　各学期の週を入力する。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2</a:t>
          </a:r>
          <a:r>
            <a:rPr kumimoji="1" lang="ja-JP" altLang="en-US" sz="1100">
              <a:solidFill>
                <a:sysClr val="windowText" lastClr="000000"/>
              </a:solidFill>
            </a:rPr>
            <a:t>　テーブル「学期」をクリックする。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3</a:t>
          </a:r>
          <a:r>
            <a:rPr kumimoji="1" lang="ja-JP" altLang="en-US" sz="1100">
              <a:solidFill>
                <a:sysClr val="windowText" lastClr="000000"/>
              </a:solidFill>
            </a:rPr>
            <a:t>　右クリックし、</a:t>
          </a:r>
          <a:r>
            <a:rPr kumimoji="1" lang="en-US" altLang="ja-JP" sz="1100">
              <a:solidFill>
                <a:sysClr val="windowText" lastClr="000000"/>
              </a:solidFill>
            </a:rPr>
            <a:t>｢</a:t>
          </a:r>
          <a:r>
            <a:rPr kumimoji="1" lang="ja-JP" altLang="en-US" sz="1100">
              <a:solidFill>
                <a:sysClr val="windowText" lastClr="000000"/>
              </a:solidFill>
            </a:rPr>
            <a:t>更新</a:t>
          </a:r>
          <a:r>
            <a:rPr kumimoji="1" lang="en-US" altLang="ja-JP" sz="1100">
              <a:solidFill>
                <a:sysClr val="windowText" lastClr="000000"/>
              </a:solidFill>
            </a:rPr>
            <a:t>｣</a:t>
          </a:r>
          <a:r>
            <a:rPr kumimoji="1" lang="ja-JP" altLang="en-US" sz="1100">
              <a:solidFill>
                <a:sysClr val="windowText" lastClr="000000"/>
              </a:solidFill>
            </a:rPr>
            <a:t>をクリックする。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4</a:t>
          </a:r>
          <a:r>
            <a:rPr kumimoji="1" lang="ja-JP" altLang="en-US" sz="1100">
              <a:solidFill>
                <a:sysClr val="windowText" lastClr="000000"/>
              </a:solidFill>
            </a:rPr>
            <a:t>　コマンドボタン「新規作成」をクリックする。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5</a:t>
          </a:r>
          <a:r>
            <a:rPr kumimoji="1" lang="ja-JP" altLang="en-US" sz="1100">
              <a:solidFill>
                <a:sysClr val="windowText" lastClr="000000"/>
              </a:solidFill>
            </a:rPr>
            <a:t>　名前をつけて保存する。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 </a:t>
          </a:r>
          <a:r>
            <a:rPr kumimoji="1" lang="ja-JP" altLang="en-US" sz="1100">
              <a:solidFill>
                <a:sysClr val="windowText" lastClr="000000"/>
              </a:solidFill>
            </a:rPr>
            <a:t>マクロを使えないよう「</a:t>
          </a:r>
          <a:r>
            <a:rPr kumimoji="1" lang="en-US" altLang="ja-JP" sz="1100">
              <a:solidFill>
                <a:sysClr val="windowText" lastClr="000000"/>
              </a:solidFill>
            </a:rPr>
            <a:t>**.xlsx</a:t>
          </a:r>
          <a:r>
            <a:rPr kumimoji="1" lang="ja-JP" altLang="en-US" sz="1100">
              <a:solidFill>
                <a:sysClr val="windowText" lastClr="000000"/>
              </a:solidFill>
            </a:rPr>
            <a:t>」にすること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10</xdr:col>
      <xdr:colOff>571500</xdr:colOff>
      <xdr:row>22</xdr:row>
      <xdr:rowOff>142875</xdr:rowOff>
    </xdr:from>
    <xdr:to>
      <xdr:col>13</xdr:col>
      <xdr:colOff>752475</xdr:colOff>
      <xdr:row>26</xdr:row>
      <xdr:rowOff>161925</xdr:rowOff>
    </xdr:to>
    <xdr:sp macro="" textlink="">
      <xdr:nvSpPr>
        <xdr:cNvPr id="308225" name="CommandButton1" hidden="1">
          <a:extLst>
            <a:ext uri="{63B3BB69-23CF-44E3-9099-C40C66FF867C}">
              <a14:compatExt xmlns:a14="http://schemas.microsoft.com/office/drawing/2010/main" spid="_x0000_s308225"/>
            </a:ext>
            <a:ext uri="{FF2B5EF4-FFF2-40B4-BE49-F238E27FC236}">
              <a16:creationId xmlns:a16="http://schemas.microsoft.com/office/drawing/2014/main" id="{00000000-0008-0000-0100-000001B404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295275</xdr:colOff>
      <xdr:row>27</xdr:row>
      <xdr:rowOff>66674</xdr:rowOff>
    </xdr:from>
    <xdr:to>
      <xdr:col>15</xdr:col>
      <xdr:colOff>400050</xdr:colOff>
      <xdr:row>138</xdr:row>
      <xdr:rowOff>123825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353175" y="4695824"/>
          <a:ext cx="4610100" cy="1908810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Sub make_sheets()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Dim i   As Long</a:t>
          </a:r>
        </a:p>
        <a:p>
          <a:r>
            <a:rPr kumimoji="1" lang="en-US" altLang="ja-JP" sz="1100"/>
            <a:t>    Dim sheetName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Application.ScreenUpdating = False      ' </a:t>
          </a:r>
          <a:r>
            <a:rPr kumimoji="1" lang="ja-JP" altLang="en-US" sz="1100"/>
            <a:t>描画を停止する</a:t>
          </a:r>
        </a:p>
        <a:p>
          <a:r>
            <a:rPr kumimoji="1" lang="ja-JP" altLang="en-US" sz="1100"/>
            <a:t>    </a:t>
          </a:r>
          <a:r>
            <a:rPr kumimoji="1" lang="en-US" altLang="ja-JP" sz="1100"/>
            <a:t>Application.Calculation = xlCalculationManual   ' </a:t>
          </a:r>
          <a:r>
            <a:rPr kumimoji="1" lang="ja-JP" altLang="en-US" sz="1100"/>
            <a:t>手動計算にする</a:t>
          </a:r>
        </a:p>
        <a:p>
          <a:endParaRPr kumimoji="1" lang="ja-JP" altLang="en-US" sz="1100"/>
        </a:p>
        <a:p>
          <a:endParaRPr kumimoji="1" lang="ja-JP" altLang="en-US" sz="1100"/>
        </a:p>
        <a:p>
          <a:r>
            <a:rPr kumimoji="1" lang="ja-JP" altLang="en-US" sz="1100"/>
            <a:t>    </a:t>
          </a:r>
          <a:r>
            <a:rPr kumimoji="1" lang="en-US" altLang="ja-JP" sz="1100"/>
            <a:t>For Each sheetName In Range("</a:t>
          </a:r>
          <a:r>
            <a:rPr kumimoji="1" lang="ja-JP" altLang="en-US" sz="1100"/>
            <a:t>学期</a:t>
          </a:r>
          <a:r>
            <a:rPr kumimoji="1" lang="en-US" altLang="ja-JP" sz="1100"/>
            <a:t>")</a:t>
          </a:r>
        </a:p>
        <a:p>
          <a:r>
            <a:rPr kumimoji="1" lang="en-US" altLang="ja-JP" sz="1100"/>
            <a:t>        </a:t>
          </a:r>
        </a:p>
        <a:p>
          <a:r>
            <a:rPr kumimoji="1" lang="en-US" altLang="ja-JP" sz="1100"/>
            <a:t>        If sheetName &lt;&gt; "1-1" Then</a:t>
          </a:r>
        </a:p>
        <a:p>
          <a:r>
            <a:rPr kumimoji="1" lang="en-US" altLang="ja-JP" sz="1100"/>
            <a:t>            Worksheets("1-1").Copy After:=Worksheets(Worksheets.Count)</a:t>
          </a:r>
        </a:p>
        <a:p>
          <a:r>
            <a:rPr kumimoji="1" lang="en-US" altLang="ja-JP" sz="1100"/>
            <a:t>            ActiveSheet.Name = sheetName</a:t>
          </a:r>
        </a:p>
        <a:p>
          <a:r>
            <a:rPr kumimoji="1" lang="en-US" altLang="ja-JP" sz="1100"/>
            <a:t>        </a:t>
          </a:r>
        </a:p>
        <a:p>
          <a:r>
            <a:rPr kumimoji="1" lang="en-US" altLang="ja-JP" sz="1100"/>
            <a:t>'            Worksheets("1-1_</a:t>
          </a:r>
          <a:r>
            <a:rPr kumimoji="1" lang="ja-JP" altLang="en-US" sz="1100"/>
            <a:t>記録</a:t>
          </a:r>
          <a:r>
            <a:rPr kumimoji="1" lang="en-US" altLang="ja-JP" sz="1100"/>
            <a:t>").Copy After:=Worksheets(Worksheets.Count)</a:t>
          </a:r>
        </a:p>
        <a:p>
          <a:r>
            <a:rPr kumimoji="1" lang="en-US" altLang="ja-JP" sz="1100"/>
            <a:t>'            ActiveSheet.Name = sheetName + "_</a:t>
          </a:r>
          <a:r>
            <a:rPr kumimoji="1" lang="ja-JP" altLang="en-US" sz="1100"/>
            <a:t>記録</a:t>
          </a:r>
          <a:r>
            <a:rPr kumimoji="1" lang="en-US" altLang="ja-JP" sz="1100"/>
            <a:t>"</a:t>
          </a:r>
        </a:p>
        <a:p>
          <a:r>
            <a:rPr kumimoji="1" lang="en-US" altLang="ja-JP" sz="1100"/>
            <a:t>        </a:t>
          </a:r>
        </a:p>
        <a:p>
          <a:r>
            <a:rPr kumimoji="1" lang="en-US" altLang="ja-JP" sz="1100"/>
            <a:t>'            Worksheets("1-1_</a:t>
          </a:r>
          <a:r>
            <a:rPr kumimoji="1" lang="ja-JP" altLang="en-US" sz="1100"/>
            <a:t>計算</a:t>
          </a:r>
          <a:r>
            <a:rPr kumimoji="1" lang="en-US" altLang="ja-JP" sz="1100"/>
            <a:t>").Copy After:=Worksheets(Worksheets.Count)</a:t>
          </a:r>
        </a:p>
        <a:p>
          <a:r>
            <a:rPr kumimoji="1" lang="en-US" altLang="ja-JP" sz="1100"/>
            <a:t>'            ActiveSheet.Name = sheetName + "_</a:t>
          </a:r>
          <a:r>
            <a:rPr kumimoji="1" lang="ja-JP" altLang="en-US" sz="1100"/>
            <a:t>計算</a:t>
          </a:r>
          <a:r>
            <a:rPr kumimoji="1" lang="en-US" altLang="ja-JP" sz="1100"/>
            <a:t>"</a:t>
          </a:r>
        </a:p>
        <a:p>
          <a:r>
            <a:rPr kumimoji="1" lang="en-US" altLang="ja-JP" sz="1100"/>
            <a:t>        End If</a:t>
          </a:r>
        </a:p>
        <a:p>
          <a:r>
            <a:rPr kumimoji="1" lang="en-US" altLang="ja-JP" sz="1100"/>
            <a:t>    Next sheetName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Worksheets("1</a:t>
          </a:r>
          <a:r>
            <a:rPr kumimoji="1" lang="ja-JP" altLang="en-US" sz="1100"/>
            <a:t>学期</a:t>
          </a:r>
          <a:r>
            <a:rPr kumimoji="1" lang="en-US" altLang="ja-JP" sz="1100"/>
            <a:t>").Copy Before:=Worksheets("2-1")</a:t>
          </a:r>
        </a:p>
        <a:p>
          <a:r>
            <a:rPr kumimoji="1" lang="en-US" altLang="ja-JP" sz="1100"/>
            <a:t>    ActiveSheet.Name = "2</a:t>
          </a:r>
          <a:r>
            <a:rPr kumimoji="1" lang="ja-JP" altLang="en-US" sz="1100"/>
            <a:t>学期</a:t>
          </a:r>
          <a:r>
            <a:rPr kumimoji="1" lang="en-US" altLang="ja-JP" sz="1100"/>
            <a:t>"</a:t>
          </a:r>
        </a:p>
        <a:p>
          <a:endParaRPr kumimoji="1" lang="en-US" altLang="ja-JP" sz="1100"/>
        </a:p>
        <a:p>
          <a:r>
            <a:rPr kumimoji="1" lang="en-US" altLang="ja-JP" sz="1100"/>
            <a:t>    Worksheets("1</a:t>
          </a:r>
          <a:r>
            <a:rPr kumimoji="1" lang="ja-JP" altLang="en-US" sz="1100"/>
            <a:t>学期</a:t>
          </a:r>
          <a:r>
            <a:rPr kumimoji="1" lang="en-US" altLang="ja-JP" sz="1100"/>
            <a:t>").Copy Before:=Worksheets("3-1")</a:t>
          </a:r>
        </a:p>
        <a:p>
          <a:r>
            <a:rPr kumimoji="1" lang="en-US" altLang="ja-JP" sz="1100"/>
            <a:t>    ActiveSheet.Name = "3</a:t>
          </a:r>
          <a:r>
            <a:rPr kumimoji="1" lang="ja-JP" altLang="en-US" sz="1100"/>
            <a:t>学期</a:t>
          </a:r>
          <a:r>
            <a:rPr kumimoji="1" lang="en-US" altLang="ja-JP" sz="1100"/>
            <a:t>"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'1</a:t>
          </a:r>
          <a:r>
            <a:rPr kumimoji="1" lang="ja-JP" altLang="en-US" sz="1100"/>
            <a:t>，</a:t>
          </a:r>
          <a:r>
            <a:rPr kumimoji="1" lang="en-US" altLang="ja-JP" sz="1100"/>
            <a:t>2</a:t>
          </a:r>
          <a:r>
            <a:rPr kumimoji="1" lang="ja-JP" altLang="en-US" sz="1100"/>
            <a:t>学期シートの郊外における研修業を非表示</a:t>
          </a:r>
        </a:p>
        <a:p>
          <a:r>
            <a:rPr kumimoji="1" lang="ja-JP" altLang="en-US" sz="1100"/>
            <a:t>    </a:t>
          </a:r>
          <a:r>
            <a:rPr kumimoji="1" lang="en-US" altLang="ja-JP" sz="1100"/>
            <a:t>Worksheets("1</a:t>
          </a:r>
          <a:r>
            <a:rPr kumimoji="1" lang="ja-JP" altLang="en-US" sz="1100"/>
            <a:t>学期</a:t>
          </a:r>
          <a:r>
            <a:rPr kumimoji="1" lang="en-US" altLang="ja-JP" sz="1100"/>
            <a:t>").Rows("28:30").Hidden = True</a:t>
          </a:r>
        </a:p>
        <a:p>
          <a:r>
            <a:rPr kumimoji="1" lang="en-US" altLang="ja-JP" sz="1100"/>
            <a:t>    Worksheets("2</a:t>
          </a:r>
          <a:r>
            <a:rPr kumimoji="1" lang="ja-JP" altLang="en-US" sz="1100"/>
            <a:t>学期</a:t>
          </a:r>
          <a:r>
            <a:rPr kumimoji="1" lang="en-US" altLang="ja-JP" sz="1100"/>
            <a:t>").Rows("28:30").Hidden = True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'</a:t>
          </a:r>
          <a:r>
            <a:rPr kumimoji="1" lang="ja-JP" altLang="en-US" sz="1100"/>
            <a:t>指導報告書の「先輩に学ぶ一日研修」の処理</a:t>
          </a:r>
        </a:p>
        <a:p>
          <a:r>
            <a:rPr kumimoji="1" lang="ja-JP" altLang="en-US" sz="1100"/>
            <a:t>    </a:t>
          </a:r>
          <a:r>
            <a:rPr kumimoji="1" lang="en-US" altLang="ja-JP" sz="1100"/>
            <a:t>With Sheets("2</a:t>
          </a:r>
          <a:r>
            <a:rPr kumimoji="1" lang="ja-JP" altLang="en-US" sz="1100"/>
            <a:t>学期</a:t>
          </a:r>
          <a:r>
            <a:rPr kumimoji="1" lang="en-US" altLang="ja-JP" sz="1100"/>
            <a:t>")</a:t>
          </a:r>
        </a:p>
        <a:p>
          <a:r>
            <a:rPr kumimoji="1" lang="en-US" altLang="ja-JP" sz="1100"/>
            <a:t>        .Range("E24").FormulaR1C1 = "=IF('1</a:t>
          </a:r>
          <a:r>
            <a:rPr kumimoji="1" lang="ja-JP" altLang="en-US" sz="1100"/>
            <a:t>学期</a:t>
          </a:r>
          <a:r>
            <a:rPr kumimoji="1" lang="en-US" altLang="ja-JP" sz="1100"/>
            <a:t>'!RC&lt;&gt;"""",'1</a:t>
          </a:r>
          <a:r>
            <a:rPr kumimoji="1" lang="ja-JP" altLang="en-US" sz="1100"/>
            <a:t>学期</a:t>
          </a:r>
          <a:r>
            <a:rPr kumimoji="1" lang="en-US" altLang="ja-JP" sz="1100"/>
            <a:t>'!RC,"""")"</a:t>
          </a:r>
        </a:p>
        <a:p>
          <a:r>
            <a:rPr kumimoji="1" lang="en-US" altLang="ja-JP" sz="1100"/>
            <a:t>        .Range("E25").FormulaR1C1 = "=IF('1</a:t>
          </a:r>
          <a:r>
            <a:rPr kumimoji="1" lang="ja-JP" altLang="en-US" sz="1100"/>
            <a:t>学期</a:t>
          </a:r>
          <a:r>
            <a:rPr kumimoji="1" lang="en-US" altLang="ja-JP" sz="1100"/>
            <a:t>'!RC&lt;&gt;"""",'1</a:t>
          </a:r>
          <a:r>
            <a:rPr kumimoji="1" lang="ja-JP" altLang="en-US" sz="1100"/>
            <a:t>学期</a:t>
          </a:r>
          <a:r>
            <a:rPr kumimoji="1" lang="en-US" altLang="ja-JP" sz="1100"/>
            <a:t>'!RC,"""")"</a:t>
          </a:r>
        </a:p>
        <a:p>
          <a:r>
            <a:rPr kumimoji="1" lang="en-US" altLang="ja-JP" sz="1100"/>
            <a:t>    End With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Dim cellArea        As Range</a:t>
          </a:r>
        </a:p>
        <a:p>
          <a:r>
            <a:rPr kumimoji="1" lang="en-US" altLang="ja-JP" sz="1100"/>
            <a:t>    Dim cellColor       As FormatCondition</a:t>
          </a:r>
        </a:p>
        <a:p>
          <a:r>
            <a:rPr kumimoji="1" lang="en-US" altLang="ja-JP" sz="1100"/>
            <a:t>    Dim cellAreas(20)</a:t>
          </a:r>
        </a:p>
        <a:p>
          <a:r>
            <a:rPr kumimoji="1" lang="en-US" altLang="ja-JP" sz="1100"/>
            <a:t>    Dim kijun(20)</a:t>
          </a:r>
        </a:p>
        <a:p>
          <a:r>
            <a:rPr kumimoji="1" lang="en-US" altLang="ja-JP" sz="1100"/>
            <a:t>    Dim rng             As Range</a:t>
          </a:r>
        </a:p>
        <a:p>
          <a:r>
            <a:rPr kumimoji="1" lang="en-US" altLang="ja-JP" sz="1100"/>
            <a:t>    Dim n               As Long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n = 0</a:t>
          </a:r>
        </a:p>
        <a:p>
          <a:r>
            <a:rPr kumimoji="1" lang="en-US" altLang="ja-JP" sz="1100"/>
            <a:t>    For Each rng In Range("</a:t>
          </a:r>
          <a:r>
            <a:rPr kumimoji="1" lang="ja-JP" altLang="en-US" sz="1100"/>
            <a:t>基準エリア</a:t>
          </a:r>
          <a:r>
            <a:rPr kumimoji="1" lang="en-US" altLang="ja-JP" sz="1100"/>
            <a:t>")</a:t>
          </a:r>
        </a:p>
        <a:p>
          <a:r>
            <a:rPr kumimoji="1" lang="en-US" altLang="ja-JP" sz="1100"/>
            <a:t>        n = n + 1</a:t>
          </a:r>
        </a:p>
        <a:p>
          <a:r>
            <a:rPr kumimoji="1" lang="en-US" altLang="ja-JP" sz="1100"/>
            <a:t>        cellAreas(n) = rng.Value</a:t>
          </a:r>
        </a:p>
        <a:p>
          <a:r>
            <a:rPr kumimoji="1" lang="en-US" altLang="ja-JP" sz="1100"/>
            <a:t>    Next rng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n = 0</a:t>
          </a:r>
        </a:p>
        <a:p>
          <a:r>
            <a:rPr kumimoji="1" lang="en-US" altLang="ja-JP" sz="1100"/>
            <a:t>    For Each rng In Range("</a:t>
          </a:r>
          <a:r>
            <a:rPr kumimoji="1" lang="ja-JP" altLang="en-US" sz="1100"/>
            <a:t>年間基準数</a:t>
          </a:r>
          <a:r>
            <a:rPr kumimoji="1" lang="en-US" altLang="ja-JP" sz="1100"/>
            <a:t>")</a:t>
          </a:r>
        </a:p>
        <a:p>
          <a:r>
            <a:rPr kumimoji="1" lang="en-US" altLang="ja-JP" sz="1100"/>
            <a:t>        n = n + 1</a:t>
          </a:r>
        </a:p>
        <a:p>
          <a:r>
            <a:rPr kumimoji="1" lang="en-US" altLang="ja-JP" sz="1100"/>
            <a:t>        kijun(n) = rng.Value</a:t>
          </a:r>
        </a:p>
        <a:p>
          <a:r>
            <a:rPr kumimoji="1" lang="en-US" altLang="ja-JP" sz="1100"/>
            <a:t>    Next rng</a:t>
          </a:r>
        </a:p>
        <a:p>
          <a:endParaRPr kumimoji="1" lang="en-US" altLang="ja-JP" sz="1100"/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ThisWorkbook.Worksheets("3</a:t>
          </a:r>
          <a:r>
            <a:rPr kumimoji="1" lang="ja-JP" altLang="en-US" sz="1100"/>
            <a:t>学期</a:t>
          </a:r>
          <a:r>
            <a:rPr kumimoji="1" lang="en-US" altLang="ja-JP" sz="1100"/>
            <a:t>").Unprotect</a:t>
          </a:r>
        </a:p>
        <a:p>
          <a:r>
            <a:rPr kumimoji="1" lang="en-US" altLang="ja-JP" sz="1100"/>
            <a:t>    With Sheets("3</a:t>
          </a:r>
          <a:r>
            <a:rPr kumimoji="1" lang="ja-JP" altLang="en-US" sz="1100"/>
            <a:t>学期</a:t>
          </a:r>
          <a:r>
            <a:rPr kumimoji="1" lang="en-US" altLang="ja-JP" sz="1100"/>
            <a:t>")</a:t>
          </a:r>
        </a:p>
        <a:p>
          <a:r>
            <a:rPr kumimoji="1" lang="en-US" altLang="ja-JP" sz="1100"/>
            <a:t>        .Range("E24").FormulaR1C1 = "=IF('2</a:t>
          </a:r>
          <a:r>
            <a:rPr kumimoji="1" lang="ja-JP" altLang="en-US" sz="1100"/>
            <a:t>学期</a:t>
          </a:r>
          <a:r>
            <a:rPr kumimoji="1" lang="en-US" altLang="ja-JP" sz="1100"/>
            <a:t>'!RC&lt;&gt;"""",'2</a:t>
          </a:r>
          <a:r>
            <a:rPr kumimoji="1" lang="ja-JP" altLang="en-US" sz="1100"/>
            <a:t>学期</a:t>
          </a:r>
          <a:r>
            <a:rPr kumimoji="1" lang="en-US" altLang="ja-JP" sz="1100"/>
            <a:t>'!RC,"""")"</a:t>
          </a:r>
        </a:p>
        <a:p>
          <a:r>
            <a:rPr kumimoji="1" lang="en-US" altLang="ja-JP" sz="1100"/>
            <a:t>        .Range("E25").FormulaR1C1 = "=IF('2</a:t>
          </a:r>
          <a:r>
            <a:rPr kumimoji="1" lang="ja-JP" altLang="en-US" sz="1100"/>
            <a:t>学期</a:t>
          </a:r>
          <a:r>
            <a:rPr kumimoji="1" lang="en-US" altLang="ja-JP" sz="1100"/>
            <a:t>'!RC&lt;&gt;"""",'2</a:t>
          </a:r>
          <a:r>
            <a:rPr kumimoji="1" lang="ja-JP" altLang="en-US" sz="1100"/>
            <a:t>学期</a:t>
          </a:r>
          <a:r>
            <a:rPr kumimoji="1" lang="en-US" altLang="ja-JP" sz="1100"/>
            <a:t>'!RC,"""")"</a:t>
          </a:r>
        </a:p>
        <a:p>
          <a:r>
            <a:rPr kumimoji="1" lang="en-US" altLang="ja-JP" sz="1100"/>
            <a:t>    End With</a:t>
          </a:r>
        </a:p>
        <a:p>
          <a:r>
            <a:rPr kumimoji="1" lang="en-US" altLang="ja-JP" sz="1100"/>
            <a:t>        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For i = 1 To n</a:t>
          </a:r>
        </a:p>
        <a:p>
          <a:endParaRPr kumimoji="1" lang="en-US" altLang="ja-JP" sz="1100"/>
        </a:p>
        <a:p>
          <a:r>
            <a:rPr kumimoji="1" lang="en-US" altLang="ja-JP" sz="1100"/>
            <a:t>        '</a:t>
          </a:r>
          <a:r>
            <a:rPr kumimoji="1" lang="ja-JP" altLang="en-US" sz="1100"/>
            <a:t>条件付き書式の範囲</a:t>
          </a:r>
        </a:p>
        <a:p>
          <a:r>
            <a:rPr kumimoji="1" lang="ja-JP" altLang="en-US" sz="1100"/>
            <a:t>        </a:t>
          </a:r>
          <a:r>
            <a:rPr kumimoji="1" lang="en-US" altLang="ja-JP" sz="1100"/>
            <a:t>Set cellArea = Sheets("3</a:t>
          </a:r>
          <a:r>
            <a:rPr kumimoji="1" lang="ja-JP" altLang="en-US" sz="1100"/>
            <a:t>学期</a:t>
          </a:r>
          <a:r>
            <a:rPr kumimoji="1" lang="en-US" altLang="ja-JP" sz="1100"/>
            <a:t>").Range(cellAreas(i))</a:t>
          </a:r>
        </a:p>
        <a:p>
          <a:r>
            <a:rPr kumimoji="1" lang="en-US" altLang="ja-JP" sz="1100"/>
            <a:t>        </a:t>
          </a:r>
        </a:p>
        <a:p>
          <a:r>
            <a:rPr kumimoji="1" lang="en-US" altLang="ja-JP" sz="1100"/>
            <a:t>        cellArea.FormatConditions.Delete</a:t>
          </a:r>
        </a:p>
        <a:p>
          <a:r>
            <a:rPr kumimoji="1" lang="en-US" altLang="ja-JP" sz="1100"/>
            <a:t>        </a:t>
          </a:r>
        </a:p>
        <a:p>
          <a:r>
            <a:rPr kumimoji="1" lang="en-US" altLang="ja-JP" sz="1100"/>
            <a:t>        '</a:t>
          </a:r>
          <a:r>
            <a:rPr kumimoji="1" lang="ja-JP" altLang="en-US" sz="1100"/>
            <a:t>条件付き書式の追加</a:t>
          </a:r>
        </a:p>
        <a:p>
          <a:r>
            <a:rPr kumimoji="1" lang="ja-JP" altLang="en-US" sz="1100"/>
            <a:t>        </a:t>
          </a:r>
          <a:r>
            <a:rPr kumimoji="1" lang="en-US" altLang="ja-JP" sz="1100"/>
            <a:t>Set cellColor = cellArea.FormatConditions.Add(Type:=xlCellValue, Operator:=xlLess, Formula1:="=" &amp; kijun(i))</a:t>
          </a:r>
        </a:p>
        <a:p>
          <a:r>
            <a:rPr kumimoji="1" lang="en-US" altLang="ja-JP" sz="1100"/>
            <a:t>        </a:t>
          </a:r>
        </a:p>
        <a:p>
          <a:r>
            <a:rPr kumimoji="1" lang="en-US" altLang="ja-JP" sz="1100"/>
            <a:t>        '</a:t>
          </a:r>
          <a:r>
            <a:rPr kumimoji="1" lang="ja-JP" altLang="en-US" sz="1100"/>
            <a:t>背景色をピンクに変更</a:t>
          </a:r>
        </a:p>
        <a:p>
          <a:r>
            <a:rPr kumimoji="1" lang="ja-JP" altLang="en-US" sz="1100"/>
            <a:t>        </a:t>
          </a:r>
          <a:r>
            <a:rPr kumimoji="1" lang="en-US" altLang="ja-JP" sz="1100"/>
            <a:t>cellColor.Interior.Color = 10040319</a:t>
          </a:r>
        </a:p>
        <a:p>
          <a:endParaRPr kumimoji="1" lang="en-US" altLang="ja-JP" sz="1100"/>
        </a:p>
        <a:p>
          <a:r>
            <a:rPr kumimoji="1" lang="en-US" altLang="ja-JP" sz="1100"/>
            <a:t>    Next i</a:t>
          </a:r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ThisWorkbook.Worksheets("3</a:t>
          </a:r>
          <a:r>
            <a:rPr kumimoji="1" lang="ja-JP" altLang="en-US" sz="1100"/>
            <a:t>学期</a:t>
          </a:r>
          <a:r>
            <a:rPr kumimoji="1" lang="en-US" altLang="ja-JP" sz="1100"/>
            <a:t>").Protect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Dim ws As Worksheet</a:t>
          </a:r>
        </a:p>
        <a:p>
          <a:r>
            <a:rPr kumimoji="1" lang="en-US" altLang="ja-JP" sz="1100"/>
            <a:t>    For Each ws In ThisWorkbook.Worksheets</a:t>
          </a:r>
        </a:p>
        <a:p>
          <a:r>
            <a:rPr kumimoji="1" lang="en-US" altLang="ja-JP" sz="1100"/>
            <a:t>        If InStr(ws.Name, "</a:t>
          </a:r>
          <a:r>
            <a:rPr kumimoji="1" lang="ja-JP" altLang="en-US" sz="1100"/>
            <a:t>計算</a:t>
          </a:r>
          <a:r>
            <a:rPr kumimoji="1" lang="en-US" altLang="ja-JP" sz="1100"/>
            <a:t>") Then</a:t>
          </a:r>
        </a:p>
        <a:p>
          <a:r>
            <a:rPr kumimoji="1" lang="en-US" altLang="ja-JP" sz="1100"/>
            <a:t>            ws.Visible = False</a:t>
          </a:r>
        </a:p>
        <a:p>
          <a:r>
            <a:rPr kumimoji="1" lang="en-US" altLang="ja-JP" sz="1100"/>
            <a:t>        End If</a:t>
          </a:r>
        </a:p>
        <a:p>
          <a:r>
            <a:rPr kumimoji="1" lang="en-US" altLang="ja-JP" sz="1100"/>
            <a:t>    Next ws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Worksheets("</a:t>
          </a:r>
          <a:r>
            <a:rPr kumimoji="1" lang="ja-JP" altLang="en-US" sz="1100"/>
            <a:t>初期設定</a:t>
          </a:r>
          <a:r>
            <a:rPr kumimoji="1" lang="en-US" altLang="ja-JP" sz="1100"/>
            <a:t>").Visible = False</a:t>
          </a:r>
        </a:p>
        <a:p>
          <a:r>
            <a:rPr kumimoji="1" lang="en-US" altLang="ja-JP" sz="1100"/>
            <a:t>    Worksheets("</a:t>
          </a:r>
          <a:r>
            <a:rPr kumimoji="1" lang="ja-JP" altLang="en-US" sz="1100"/>
            <a:t>基本データ</a:t>
          </a:r>
          <a:r>
            <a:rPr kumimoji="1" lang="en-US" altLang="ja-JP" sz="1100"/>
            <a:t>").Visible = False</a:t>
          </a:r>
        </a:p>
        <a:p>
          <a:r>
            <a:rPr kumimoji="1" lang="en-US" altLang="ja-JP" sz="1100"/>
            <a:t>   </a:t>
          </a:r>
        </a:p>
        <a:p>
          <a:r>
            <a:rPr kumimoji="1" lang="en-US" altLang="ja-JP" sz="1100"/>
            <a:t>    </a:t>
          </a:r>
        </a:p>
        <a:p>
          <a:r>
            <a:rPr kumimoji="1" lang="en-US" altLang="ja-JP" sz="1100"/>
            <a:t>    Application.Calculation = xlCalculationAutomatic ' </a:t>
          </a:r>
          <a:r>
            <a:rPr kumimoji="1" lang="ja-JP" altLang="en-US" sz="1100"/>
            <a:t>自動計算にする</a:t>
          </a:r>
        </a:p>
        <a:p>
          <a:r>
            <a:rPr kumimoji="1" lang="ja-JP" altLang="en-US" sz="1100"/>
            <a:t>    </a:t>
          </a:r>
          <a:r>
            <a:rPr kumimoji="1" lang="en-US" altLang="ja-JP" sz="1100"/>
            <a:t>Application.ScreenUpdating = True   ' </a:t>
          </a:r>
          <a:r>
            <a:rPr kumimoji="1" lang="ja-JP" altLang="en-US" sz="1100"/>
            <a:t>描画を再開する</a:t>
          </a:r>
        </a:p>
        <a:p>
          <a:r>
            <a:rPr kumimoji="1" lang="ja-JP" altLang="en-US" sz="1100"/>
            <a:t>    </a:t>
          </a:r>
        </a:p>
        <a:p>
          <a:endParaRPr kumimoji="1" lang="ja-JP" altLang="en-US" sz="1100"/>
        </a:p>
        <a:p>
          <a:r>
            <a:rPr kumimoji="1" lang="ja-JP" altLang="en-US" sz="1100"/>
            <a:t>    </a:t>
          </a:r>
        </a:p>
        <a:p>
          <a:r>
            <a:rPr kumimoji="1" lang="en-US" altLang="ja-JP" sz="1100"/>
            <a:t>End Sub</a:t>
          </a:r>
        </a:p>
      </xdr:txBody>
    </xdr:sp>
    <xdr:clientData/>
  </xdr:twoCellAnchor>
  <xdr:twoCellAnchor>
    <xdr:from>
      <xdr:col>7</xdr:col>
      <xdr:colOff>114299</xdr:colOff>
      <xdr:row>43</xdr:row>
      <xdr:rowOff>95251</xdr:rowOff>
    </xdr:from>
    <xdr:to>
      <xdr:col>9</xdr:col>
      <xdr:colOff>180974</xdr:colOff>
      <xdr:row>57</xdr:row>
      <xdr:rowOff>114301</xdr:rowOff>
    </xdr:to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686299" y="7467601"/>
          <a:ext cx="1552575" cy="2419350"/>
        </a:xfrm>
        <a:prstGeom prst="wedgeRoundRectCallout">
          <a:avLst>
            <a:gd name="adj1" fmla="val 84559"/>
            <a:gd name="adj2" fmla="val 19201"/>
            <a:gd name="adj3" fmla="val 16667"/>
          </a:avLst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マクロを削除したときは、下図のように「標準モジュール＞</a:t>
          </a:r>
          <a:r>
            <a:rPr kumimoji="1" lang="en-US" altLang="ja-JP" sz="1100"/>
            <a:t>Module1</a:t>
          </a:r>
          <a:r>
            <a:rPr kumimoji="1" lang="ja-JP" altLang="en-US" sz="1100"/>
            <a:t>」枠に貼り付ける</a:t>
          </a:r>
          <a:endParaRPr kumimoji="1" lang="en-US" altLang="ja-JP" sz="1100"/>
        </a:p>
        <a:p>
          <a:pPr algn="l"/>
          <a:r>
            <a:rPr kumimoji="1" lang="ja-JP" altLang="en-US" sz="1100"/>
            <a:t>「新規作成」コマンドを左クリックする</a:t>
          </a:r>
          <a:endParaRPr kumimoji="1" lang="en-US" altLang="ja-JP" sz="1100"/>
        </a:p>
        <a:p>
          <a:pPr algn="l"/>
          <a:r>
            <a:rPr kumimoji="1" lang="ja-JP" altLang="en-US" sz="1100"/>
            <a:t>「マクロの登録」をクリックする</a:t>
          </a:r>
          <a:endParaRPr kumimoji="1" lang="en-US" altLang="ja-JP" sz="1100"/>
        </a:p>
        <a:p>
          <a:pPr algn="l"/>
          <a:r>
            <a:rPr kumimoji="1" lang="ja-JP" altLang="en-US" sz="1100"/>
            <a:t>「</a:t>
          </a:r>
          <a:r>
            <a:rPr kumimoji="1" lang="en-US" altLang="ja-JP" sz="1100"/>
            <a:t>make_sheets</a:t>
          </a:r>
          <a:r>
            <a:rPr kumimoji="1" lang="ja-JP" altLang="en-US" sz="1100"/>
            <a:t>」を選択し、「</a:t>
          </a:r>
          <a:r>
            <a:rPr kumimoji="1" lang="en-US" altLang="ja-JP" sz="1100"/>
            <a:t>OK</a:t>
          </a:r>
          <a:r>
            <a:rPr kumimoji="1" lang="ja-JP" altLang="en-US" sz="1100"/>
            <a:t>」をクリックする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</xdr:col>
      <xdr:colOff>171450</xdr:colOff>
      <xdr:row>23</xdr:row>
      <xdr:rowOff>19050</xdr:rowOff>
    </xdr:from>
    <xdr:to>
      <xdr:col>21</xdr:col>
      <xdr:colOff>466061</xdr:colOff>
      <xdr:row>45</xdr:row>
      <xdr:rowOff>85245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0475" y="3962400"/>
          <a:ext cx="5314286" cy="383809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638175</xdr:colOff>
      <xdr:row>10</xdr:row>
      <xdr:rowOff>19050</xdr:rowOff>
    </xdr:from>
    <xdr:to>
      <xdr:col>21</xdr:col>
      <xdr:colOff>85725</xdr:colOff>
      <xdr:row>18</xdr:row>
      <xdr:rowOff>66675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1201400" y="1733550"/>
          <a:ext cx="5153025" cy="1419225"/>
        </a:xfrm>
        <a:prstGeom prst="wedgeRoundRectCallout">
          <a:avLst>
            <a:gd name="adj1" fmla="val -20031"/>
            <a:gd name="adj2" fmla="val 86470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「学期」を右クリックし、</a:t>
          </a:r>
          <a:r>
            <a:rPr kumimoji="1" lang="en-US" altLang="ja-JP" sz="1100">
              <a:solidFill>
                <a:sysClr val="windowText" lastClr="000000"/>
              </a:solidFill>
            </a:rPr>
            <a:t>｢</a:t>
          </a:r>
          <a:r>
            <a:rPr kumimoji="1" lang="ja-JP" altLang="en-US" sz="1100">
              <a:solidFill>
                <a:sysClr val="windowText" lastClr="000000"/>
              </a:solidFill>
            </a:rPr>
            <a:t>更新</a:t>
          </a:r>
          <a:r>
            <a:rPr kumimoji="1" lang="en-US" altLang="ja-JP" sz="1100">
              <a:solidFill>
                <a:sysClr val="windowText" lastClr="000000"/>
              </a:solidFill>
            </a:rPr>
            <a:t>｣</a:t>
          </a:r>
          <a:r>
            <a:rPr kumimoji="1" lang="ja-JP" altLang="en-US" sz="1100">
              <a:solidFill>
                <a:sysClr val="windowText" lastClr="000000"/>
              </a:solidFill>
            </a:rPr>
            <a:t>できないときは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ファイル＞オプション＞トラストセンター＞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トラストセンターの設定＞外部コンテンツ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データ接続のセキュリティ設定を以下の通りにする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657225</xdr:colOff>
      <xdr:row>7</xdr:row>
      <xdr:rowOff>9525</xdr:rowOff>
    </xdr:from>
    <xdr:to>
      <xdr:col>10</xdr:col>
      <xdr:colOff>485775</xdr:colOff>
      <xdr:row>11</xdr:row>
      <xdr:rowOff>28575</xdr:rowOff>
    </xdr:to>
    <xdr:pic macro="[0]!make_sheets">
      <xdr:nvPicPr>
        <xdr:cNvPr id="6" name="CommandButton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1343025"/>
          <a:ext cx="2486025" cy="7048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180974</xdr:colOff>
      <xdr:row>47</xdr:row>
      <xdr:rowOff>114301</xdr:rowOff>
    </xdr:from>
    <xdr:to>
      <xdr:col>16</xdr:col>
      <xdr:colOff>1590675</xdr:colOff>
      <xdr:row>51</xdr:row>
      <xdr:rowOff>161925</xdr:rowOff>
    </xdr:to>
    <xdr:sp macro="" textlink="">
      <xdr:nvSpPr>
        <xdr:cNvPr id="10" name="吹き出し: 角を丸めた四角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2601574" y="8305801"/>
          <a:ext cx="1409701" cy="733424"/>
        </a:xfrm>
        <a:prstGeom prst="wedgeRoundRectCallout">
          <a:avLst>
            <a:gd name="adj1" fmla="val -443334"/>
            <a:gd name="adj2" fmla="val -106098"/>
            <a:gd name="adj3" fmla="val 16667"/>
          </a:avLst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記録表を表示したいときは、この４行の「’」を削除する</a:t>
          </a:r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ExternalData_1" refreshOnLoad="1" connectionId="1" autoFormatId="20" applyNumberFormats="0" applyBorderFormats="0" applyFontFormats="0" applyPatternFormats="0" applyAlignmentFormats="0" applyWidthHeightFormats="0">
  <queryTableRefresh nextId="4">
    <queryTableFields count="1">
      <queryTableField id="2" name="学期" tableColumnId="2"/>
    </queryTableFields>
  </queryTableRefresh>
</queryTable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学期1" displayName="学期1" ref="A1:A17" totalsRowShown="0" headerRowDxfId="101" dataDxfId="100">
  <tableColumns count="1">
    <tableColumn id="1" name="学期1" dataDxfId="99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学期2" displayName="学期2" ref="C1:C23" totalsRowShown="0" headerRowDxfId="98" dataDxfId="97">
  <tableColumns count="1">
    <tableColumn id="1" name="学期2" dataDxfId="96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6" name="学期3" displayName="学期3" ref="E1:E15" totalsRowShown="0" headerRowDxfId="95" dataDxfId="94">
  <tableColumns count="1">
    <tableColumn id="1" name="学期3" dataDxfId="93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id="7" name="学期" displayName="学期" ref="G1:G53" tableType="queryTable" totalsRowShown="0" headerRowDxfId="92" dataDxfId="91">
  <tableColumns count="1">
    <tableColumn id="2" uniqueName="2" name="学期" queryTableFieldId="2" dataDxfId="73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id="8" name="起点月日" displayName="起点月日" ref="M1:O16" totalsRowShown="0" headerRowDxfId="90" dataDxfId="89">
  <tableColumns count="3">
    <tableColumn id="3" name="年度" dataDxfId="88">
      <calculatedColumnFormula>YEAR(起点月日[[#This Row],[起点月日]])</calculatedColumnFormula>
    </tableColumn>
    <tableColumn id="1" name="起点月日" dataDxfId="87">
      <calculatedColumnFormula>N1+364</calculatedColumnFormula>
    </tableColumn>
    <tableColumn id="2" name="週" dataDxfId="86">
      <calculatedColumnFormula>WEEKNUM(起点月日[ [#This Row],[起点月日] ],2)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3" name="テーブル3" displayName="テーブル3" ref="Q1:R4" totalsRowShown="0">
  <tableColumns count="2">
    <tableColumn id="1" name="各学期テーブルの最終行" dataDxfId="85"/>
    <tableColumn id="2" name="列1" dataDxfId="84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"/>
  <sheetViews>
    <sheetView topLeftCell="F1" workbookViewId="0">
      <selection activeCell="K21" sqref="K21"/>
    </sheetView>
  </sheetViews>
  <sheetFormatPr defaultRowHeight="13.5"/>
  <cols>
    <col min="1" max="1" width="11" bestFit="1" customWidth="1"/>
    <col min="2" max="3" width="11" customWidth="1"/>
    <col min="4" max="11" width="9" style="29"/>
    <col min="13" max="13" width="40.5" bestFit="1" customWidth="1"/>
  </cols>
  <sheetData>
    <row r="1" spans="1:13">
      <c r="A1" s="88" t="s">
        <v>207</v>
      </c>
      <c r="B1" s="88" t="s">
        <v>208</v>
      </c>
      <c r="C1" s="88" t="s">
        <v>216</v>
      </c>
      <c r="D1" s="41" t="s">
        <v>128</v>
      </c>
      <c r="E1" s="42" t="s">
        <v>127</v>
      </c>
      <c r="F1" s="42" t="s">
        <v>112</v>
      </c>
      <c r="G1" s="42" t="s">
        <v>122</v>
      </c>
      <c r="H1" s="42" t="s">
        <v>123</v>
      </c>
      <c r="I1" s="41" t="s">
        <v>130</v>
      </c>
      <c r="J1" s="41"/>
      <c r="K1" s="41" t="s">
        <v>129</v>
      </c>
      <c r="L1" s="95" t="s">
        <v>131</v>
      </c>
      <c r="M1" s="41" t="s">
        <v>262</v>
      </c>
    </row>
    <row r="2" spans="1:13">
      <c r="A2" s="20" t="s">
        <v>103</v>
      </c>
      <c r="B2" s="20">
        <v>28</v>
      </c>
      <c r="C2" s="89" t="s">
        <v>217</v>
      </c>
      <c r="D2" s="21" t="str">
        <f>LEFT(INDEX(指導形態名,1),1)</f>
        <v>見</v>
      </c>
      <c r="E2" s="24" t="s">
        <v>99</v>
      </c>
      <c r="F2" s="24" t="s">
        <v>99</v>
      </c>
      <c r="G2" s="24" t="s">
        <v>99</v>
      </c>
      <c r="H2" s="24" t="s">
        <v>99</v>
      </c>
      <c r="I2" s="24" t="s">
        <v>67</v>
      </c>
      <c r="J2" s="24"/>
      <c r="K2" s="24" t="s">
        <v>8</v>
      </c>
      <c r="L2" s="96" t="s">
        <v>132</v>
      </c>
      <c r="M2" s="91" t="s">
        <v>263</v>
      </c>
    </row>
    <row r="3" spans="1:13">
      <c r="A3" s="20" t="s">
        <v>104</v>
      </c>
      <c r="B3" s="20">
        <v>14</v>
      </c>
      <c r="C3" s="89" t="s">
        <v>218</v>
      </c>
      <c r="D3" s="21" t="str">
        <f>LEFT(INDEX(指導形態名,2),1)</f>
        <v>実</v>
      </c>
      <c r="E3" s="24" t="s">
        <v>81</v>
      </c>
      <c r="F3" s="24" t="s">
        <v>81</v>
      </c>
      <c r="G3" s="24" t="s">
        <v>81</v>
      </c>
      <c r="H3" s="24" t="s">
        <v>81</v>
      </c>
      <c r="I3" s="24" t="s">
        <v>68</v>
      </c>
      <c r="J3" s="24"/>
      <c r="K3" s="24" t="s">
        <v>9</v>
      </c>
      <c r="M3" s="91" t="s">
        <v>264</v>
      </c>
    </row>
    <row r="4" spans="1:13">
      <c r="A4" s="20" t="s">
        <v>124</v>
      </c>
      <c r="B4" s="20">
        <v>42</v>
      </c>
      <c r="C4" s="89" t="s">
        <v>219</v>
      </c>
      <c r="D4" s="21" t="str">
        <f>LEFT(INDEX(指導形態名,3),1)</f>
        <v>振</v>
      </c>
      <c r="E4" s="24" t="s">
        <v>61</v>
      </c>
      <c r="F4" s="24" t="s">
        <v>61</v>
      </c>
      <c r="G4" s="24" t="s">
        <v>61</v>
      </c>
      <c r="H4" s="24" t="s">
        <v>61</v>
      </c>
      <c r="I4" s="24" t="s">
        <v>69</v>
      </c>
      <c r="J4" s="24"/>
      <c r="K4" s="24" t="s">
        <v>13</v>
      </c>
      <c r="M4" s="91" t="s">
        <v>265</v>
      </c>
    </row>
    <row r="5" spans="1:13">
      <c r="A5" s="20" t="s">
        <v>125</v>
      </c>
      <c r="B5" s="20">
        <v>28</v>
      </c>
      <c r="C5" s="89" t="s">
        <v>220</v>
      </c>
      <c r="D5" s="21" t="str">
        <f>LEFT(INDEX(指導形態名,4),1)</f>
        <v>教</v>
      </c>
      <c r="E5" s="24" t="s">
        <v>62</v>
      </c>
      <c r="F5" s="24" t="s">
        <v>62</v>
      </c>
      <c r="G5" s="24" t="s">
        <v>62</v>
      </c>
      <c r="H5" s="24" t="s">
        <v>62</v>
      </c>
      <c r="I5" s="24" t="s">
        <v>82</v>
      </c>
      <c r="J5" s="24"/>
      <c r="K5" s="24" t="s">
        <v>10</v>
      </c>
      <c r="M5" s="91" t="s">
        <v>266</v>
      </c>
    </row>
    <row r="6" spans="1:13">
      <c r="A6" s="20" t="s">
        <v>126</v>
      </c>
      <c r="B6" s="20">
        <v>28</v>
      </c>
      <c r="C6" s="89" t="s">
        <v>221</v>
      </c>
      <c r="D6" s="21" t="str">
        <f>LEFT(INDEX(指導形態名,5),2)</f>
        <v>一般</v>
      </c>
      <c r="E6" s="24" t="s">
        <v>63</v>
      </c>
      <c r="F6" s="24" t="s">
        <v>63</v>
      </c>
      <c r="G6" s="24" t="s">
        <v>63</v>
      </c>
      <c r="H6" s="24" t="s">
        <v>63</v>
      </c>
      <c r="J6" s="24"/>
      <c r="K6" s="24" t="s">
        <v>11</v>
      </c>
      <c r="M6" s="91" t="s">
        <v>267</v>
      </c>
    </row>
    <row r="7" spans="1:13">
      <c r="A7" s="20" t="s">
        <v>209</v>
      </c>
      <c r="B7" s="20">
        <v>140</v>
      </c>
      <c r="C7" s="89" t="s">
        <v>222</v>
      </c>
      <c r="D7" s="40"/>
      <c r="E7" s="24" t="s">
        <v>64</v>
      </c>
      <c r="F7" s="24" t="s">
        <v>64</v>
      </c>
      <c r="G7" s="24" t="s">
        <v>64</v>
      </c>
      <c r="H7" s="24" t="s">
        <v>64</v>
      </c>
      <c r="J7" s="40"/>
      <c r="K7" s="40"/>
      <c r="M7" s="91" t="s">
        <v>268</v>
      </c>
    </row>
    <row r="8" spans="1:13">
      <c r="A8" s="20" t="s">
        <v>210</v>
      </c>
      <c r="B8" s="20">
        <v>2</v>
      </c>
      <c r="C8" s="89" t="s">
        <v>223</v>
      </c>
      <c r="D8" s="40"/>
      <c r="E8" s="40"/>
      <c r="F8" s="40"/>
      <c r="G8" s="40"/>
      <c r="H8" s="40"/>
      <c r="J8" s="40"/>
      <c r="K8" s="40"/>
    </row>
    <row r="9" spans="1:13">
      <c r="A9" s="20" t="s">
        <v>211</v>
      </c>
      <c r="B9" s="20">
        <v>2</v>
      </c>
      <c r="C9" s="20" t="s">
        <v>224</v>
      </c>
      <c r="D9" s="40"/>
      <c r="K9" s="40"/>
    </row>
    <row r="10" spans="1:13">
      <c r="A10" s="20" t="s">
        <v>212</v>
      </c>
      <c r="B10" s="20">
        <v>2</v>
      </c>
      <c r="C10" s="20" t="s">
        <v>225</v>
      </c>
      <c r="D10" s="40"/>
      <c r="K10" s="40"/>
    </row>
    <row r="11" spans="1:13">
      <c r="A11" s="20" t="s">
        <v>213</v>
      </c>
      <c r="B11" s="20">
        <v>1</v>
      </c>
      <c r="C11" s="20" t="s">
        <v>226</v>
      </c>
      <c r="D11" s="40"/>
      <c r="K11" s="40"/>
    </row>
    <row r="12" spans="1:13">
      <c r="A12" s="20" t="s">
        <v>214</v>
      </c>
      <c r="B12" s="20">
        <v>1</v>
      </c>
      <c r="C12" s="20" t="s">
        <v>227</v>
      </c>
      <c r="D12" s="40"/>
      <c r="K12" s="40"/>
    </row>
    <row r="13" spans="1:13">
      <c r="A13" s="20" t="s">
        <v>215</v>
      </c>
      <c r="B13" s="20">
        <v>112</v>
      </c>
      <c r="C13" s="20" t="s">
        <v>228</v>
      </c>
    </row>
    <row r="14" spans="1:13">
      <c r="M14" s="91" t="s">
        <v>263</v>
      </c>
    </row>
    <row r="15" spans="1:13">
      <c r="M15" s="91" t="s">
        <v>264</v>
      </c>
    </row>
    <row r="16" spans="1:13">
      <c r="M16" s="91" t="s">
        <v>265</v>
      </c>
    </row>
    <row r="17" spans="13:13">
      <c r="M17" s="91" t="s">
        <v>266</v>
      </c>
    </row>
    <row r="18" spans="13:13">
      <c r="M18" s="91" t="s">
        <v>267</v>
      </c>
    </row>
    <row r="19" spans="13:13">
      <c r="M19" s="91" t="s">
        <v>268</v>
      </c>
    </row>
    <row r="20" spans="13:13">
      <c r="M20" s="91" t="s">
        <v>269</v>
      </c>
    </row>
    <row r="21" spans="13:13">
      <c r="M21" s="91" t="s">
        <v>270</v>
      </c>
    </row>
    <row r="22" spans="13:13">
      <c r="M22" s="91" t="s">
        <v>271</v>
      </c>
    </row>
    <row r="23" spans="13:13">
      <c r="M23" s="91" t="s">
        <v>272</v>
      </c>
    </row>
  </sheetData>
  <sheetProtection formatCells="0" formatColumns="0" formatRows="0"/>
  <phoneticPr fontId="3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1-6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45418</v>
      </c>
      <c r="F5" s="320"/>
      <c r="G5" s="320"/>
      <c r="H5" s="321"/>
      <c r="I5" s="322">
        <f ca="1">E5+1</f>
        <v>45419</v>
      </c>
      <c r="J5" s="323"/>
      <c r="K5" s="323"/>
      <c r="L5" s="324"/>
      <c r="M5" s="322">
        <f ca="1">I5+1</f>
        <v>45420</v>
      </c>
      <c r="N5" s="323"/>
      <c r="O5" s="323"/>
      <c r="P5" s="324"/>
      <c r="Q5" s="322">
        <f ca="1">M5+1</f>
        <v>45421</v>
      </c>
      <c r="R5" s="323"/>
      <c r="S5" s="323"/>
      <c r="T5" s="324"/>
      <c r="U5" s="322">
        <f ca="1">Q5+1</f>
        <v>45422</v>
      </c>
      <c r="V5" s="323"/>
      <c r="W5" s="323"/>
      <c r="X5" s="324"/>
      <c r="Y5" s="322">
        <f ca="1">U5+1</f>
        <v>45423</v>
      </c>
      <c r="Z5" s="323"/>
      <c r="AA5" s="323"/>
      <c r="AB5" s="324"/>
      <c r="AC5" s="322">
        <f ca="1">Y5+1</f>
        <v>45424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106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8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1-7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45425</v>
      </c>
      <c r="F5" s="320"/>
      <c r="G5" s="320"/>
      <c r="H5" s="321"/>
      <c r="I5" s="322">
        <f ca="1">E5+1</f>
        <v>45426</v>
      </c>
      <c r="J5" s="323"/>
      <c r="K5" s="323"/>
      <c r="L5" s="324"/>
      <c r="M5" s="322">
        <f ca="1">I5+1</f>
        <v>45427</v>
      </c>
      <c r="N5" s="323"/>
      <c r="O5" s="323"/>
      <c r="P5" s="324"/>
      <c r="Q5" s="322">
        <f ca="1">M5+1</f>
        <v>45428</v>
      </c>
      <c r="R5" s="323"/>
      <c r="S5" s="323"/>
      <c r="T5" s="324"/>
      <c r="U5" s="322">
        <f ca="1">Q5+1</f>
        <v>45429</v>
      </c>
      <c r="V5" s="323"/>
      <c r="W5" s="323"/>
      <c r="X5" s="324"/>
      <c r="Y5" s="322">
        <f ca="1">U5+1</f>
        <v>45430</v>
      </c>
      <c r="Z5" s="323"/>
      <c r="AA5" s="323"/>
      <c r="AB5" s="324"/>
      <c r="AC5" s="322">
        <f ca="1">Y5+1</f>
        <v>45431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107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7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1-8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45432</v>
      </c>
      <c r="F5" s="320"/>
      <c r="G5" s="320"/>
      <c r="H5" s="321"/>
      <c r="I5" s="322">
        <f ca="1">E5+1</f>
        <v>45433</v>
      </c>
      <c r="J5" s="323"/>
      <c r="K5" s="323"/>
      <c r="L5" s="324"/>
      <c r="M5" s="322">
        <f ca="1">I5+1</f>
        <v>45434</v>
      </c>
      <c r="N5" s="323"/>
      <c r="O5" s="323"/>
      <c r="P5" s="324"/>
      <c r="Q5" s="322">
        <f ca="1">M5+1</f>
        <v>45435</v>
      </c>
      <c r="R5" s="323"/>
      <c r="S5" s="323"/>
      <c r="T5" s="324"/>
      <c r="U5" s="322">
        <f ca="1">Q5+1</f>
        <v>45436</v>
      </c>
      <c r="V5" s="323"/>
      <c r="W5" s="323"/>
      <c r="X5" s="324"/>
      <c r="Y5" s="322">
        <f ca="1">U5+1</f>
        <v>45437</v>
      </c>
      <c r="Z5" s="323"/>
      <c r="AA5" s="323"/>
      <c r="AB5" s="324"/>
      <c r="AC5" s="322">
        <f ca="1">Y5+1</f>
        <v>45438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108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6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1-9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45439</v>
      </c>
      <c r="F5" s="320"/>
      <c r="G5" s="320"/>
      <c r="H5" s="321"/>
      <c r="I5" s="322">
        <f ca="1">E5+1</f>
        <v>45440</v>
      </c>
      <c r="J5" s="323"/>
      <c r="K5" s="323"/>
      <c r="L5" s="324"/>
      <c r="M5" s="322">
        <f ca="1">I5+1</f>
        <v>45441</v>
      </c>
      <c r="N5" s="323"/>
      <c r="O5" s="323"/>
      <c r="P5" s="324"/>
      <c r="Q5" s="322">
        <f ca="1">M5+1</f>
        <v>45442</v>
      </c>
      <c r="R5" s="323"/>
      <c r="S5" s="323"/>
      <c r="T5" s="324"/>
      <c r="U5" s="322">
        <f ca="1">Q5+1</f>
        <v>45443</v>
      </c>
      <c r="V5" s="323"/>
      <c r="W5" s="323"/>
      <c r="X5" s="324"/>
      <c r="Y5" s="322">
        <f ca="1">U5+1</f>
        <v>45444</v>
      </c>
      <c r="Z5" s="323"/>
      <c r="AA5" s="323"/>
      <c r="AB5" s="324"/>
      <c r="AC5" s="322">
        <f ca="1">Y5+1</f>
        <v>45445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109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5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1-10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45446</v>
      </c>
      <c r="F5" s="320"/>
      <c r="G5" s="320"/>
      <c r="H5" s="321"/>
      <c r="I5" s="322">
        <f ca="1">E5+1</f>
        <v>45447</v>
      </c>
      <c r="J5" s="323"/>
      <c r="K5" s="323"/>
      <c r="L5" s="324"/>
      <c r="M5" s="322">
        <f ca="1">I5+1</f>
        <v>45448</v>
      </c>
      <c r="N5" s="323"/>
      <c r="O5" s="323"/>
      <c r="P5" s="324"/>
      <c r="Q5" s="322">
        <f ca="1">M5+1</f>
        <v>45449</v>
      </c>
      <c r="R5" s="323"/>
      <c r="S5" s="323"/>
      <c r="T5" s="324"/>
      <c r="U5" s="322">
        <f ca="1">Q5+1</f>
        <v>45450</v>
      </c>
      <c r="V5" s="323"/>
      <c r="W5" s="323"/>
      <c r="X5" s="324"/>
      <c r="Y5" s="322">
        <f ca="1">U5+1</f>
        <v>45451</v>
      </c>
      <c r="Z5" s="323"/>
      <c r="AA5" s="323"/>
      <c r="AB5" s="324"/>
      <c r="AC5" s="322">
        <f ca="1">Y5+1</f>
        <v>45452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110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4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1-11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45453</v>
      </c>
      <c r="F5" s="320"/>
      <c r="G5" s="320"/>
      <c r="H5" s="321"/>
      <c r="I5" s="322">
        <f ca="1">E5+1</f>
        <v>45454</v>
      </c>
      <c r="J5" s="323"/>
      <c r="K5" s="323"/>
      <c r="L5" s="324"/>
      <c r="M5" s="322">
        <f ca="1">I5+1</f>
        <v>45455</v>
      </c>
      <c r="N5" s="323"/>
      <c r="O5" s="323"/>
      <c r="P5" s="324"/>
      <c r="Q5" s="322">
        <f ca="1">M5+1</f>
        <v>45456</v>
      </c>
      <c r="R5" s="323"/>
      <c r="S5" s="323"/>
      <c r="T5" s="324"/>
      <c r="U5" s="322">
        <f ca="1">Q5+1</f>
        <v>45457</v>
      </c>
      <c r="V5" s="323"/>
      <c r="W5" s="323"/>
      <c r="X5" s="324"/>
      <c r="Y5" s="322">
        <f ca="1">U5+1</f>
        <v>45458</v>
      </c>
      <c r="Z5" s="323"/>
      <c r="AA5" s="323"/>
      <c r="AB5" s="324"/>
      <c r="AC5" s="322">
        <f ca="1">Y5+1</f>
        <v>45459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111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3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1-12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45460</v>
      </c>
      <c r="F5" s="320"/>
      <c r="G5" s="320"/>
      <c r="H5" s="321"/>
      <c r="I5" s="322">
        <f ca="1">E5+1</f>
        <v>45461</v>
      </c>
      <c r="J5" s="323"/>
      <c r="K5" s="323"/>
      <c r="L5" s="324"/>
      <c r="M5" s="322">
        <f ca="1">I5+1</f>
        <v>45462</v>
      </c>
      <c r="N5" s="323"/>
      <c r="O5" s="323"/>
      <c r="P5" s="324"/>
      <c r="Q5" s="322">
        <f ca="1">M5+1</f>
        <v>45463</v>
      </c>
      <c r="R5" s="323"/>
      <c r="S5" s="323"/>
      <c r="T5" s="324"/>
      <c r="U5" s="322">
        <f ca="1">Q5+1</f>
        <v>45464</v>
      </c>
      <c r="V5" s="323"/>
      <c r="W5" s="323"/>
      <c r="X5" s="324"/>
      <c r="Y5" s="322">
        <f ca="1">U5+1</f>
        <v>45465</v>
      </c>
      <c r="Z5" s="323"/>
      <c r="AA5" s="323"/>
      <c r="AB5" s="324"/>
      <c r="AC5" s="322">
        <f ca="1">Y5+1</f>
        <v>45466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112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2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1-13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45467</v>
      </c>
      <c r="F5" s="320"/>
      <c r="G5" s="320"/>
      <c r="H5" s="321"/>
      <c r="I5" s="322">
        <f ca="1">E5+1</f>
        <v>45468</v>
      </c>
      <c r="J5" s="323"/>
      <c r="K5" s="323"/>
      <c r="L5" s="324"/>
      <c r="M5" s="322">
        <f ca="1">I5+1</f>
        <v>45469</v>
      </c>
      <c r="N5" s="323"/>
      <c r="O5" s="323"/>
      <c r="P5" s="324"/>
      <c r="Q5" s="322">
        <f ca="1">M5+1</f>
        <v>45470</v>
      </c>
      <c r="R5" s="323"/>
      <c r="S5" s="323"/>
      <c r="T5" s="324"/>
      <c r="U5" s="322">
        <f ca="1">Q5+1</f>
        <v>45471</v>
      </c>
      <c r="V5" s="323"/>
      <c r="W5" s="323"/>
      <c r="X5" s="324"/>
      <c r="Y5" s="322">
        <f ca="1">U5+1</f>
        <v>45472</v>
      </c>
      <c r="Z5" s="323"/>
      <c r="AA5" s="323"/>
      <c r="AB5" s="324"/>
      <c r="AC5" s="322">
        <f ca="1">Y5+1</f>
        <v>45473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113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1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1-14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45474</v>
      </c>
      <c r="F5" s="320"/>
      <c r="G5" s="320"/>
      <c r="H5" s="321"/>
      <c r="I5" s="322">
        <f ca="1">E5+1</f>
        <v>45475</v>
      </c>
      <c r="J5" s="323"/>
      <c r="K5" s="323"/>
      <c r="L5" s="324"/>
      <c r="M5" s="322">
        <f ca="1">I5+1</f>
        <v>45476</v>
      </c>
      <c r="N5" s="323"/>
      <c r="O5" s="323"/>
      <c r="P5" s="324"/>
      <c r="Q5" s="322">
        <f ca="1">M5+1</f>
        <v>45477</v>
      </c>
      <c r="R5" s="323"/>
      <c r="S5" s="323"/>
      <c r="T5" s="324"/>
      <c r="U5" s="322">
        <f ca="1">Q5+1</f>
        <v>45478</v>
      </c>
      <c r="V5" s="323"/>
      <c r="W5" s="323"/>
      <c r="X5" s="324"/>
      <c r="Y5" s="322">
        <f ca="1">U5+1</f>
        <v>45479</v>
      </c>
      <c r="Z5" s="323"/>
      <c r="AA5" s="323"/>
      <c r="AB5" s="324"/>
      <c r="AC5" s="322">
        <f ca="1">Y5+1</f>
        <v>45480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114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0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1-15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45481</v>
      </c>
      <c r="F5" s="320"/>
      <c r="G5" s="320"/>
      <c r="H5" s="321"/>
      <c r="I5" s="322">
        <f ca="1">E5+1</f>
        <v>45482</v>
      </c>
      <c r="J5" s="323"/>
      <c r="K5" s="323"/>
      <c r="L5" s="324"/>
      <c r="M5" s="322">
        <f ca="1">I5+1</f>
        <v>45483</v>
      </c>
      <c r="N5" s="323"/>
      <c r="O5" s="323"/>
      <c r="P5" s="324"/>
      <c r="Q5" s="322">
        <f ca="1">M5+1</f>
        <v>45484</v>
      </c>
      <c r="R5" s="323"/>
      <c r="S5" s="323"/>
      <c r="T5" s="324"/>
      <c r="U5" s="322">
        <f ca="1">Q5+1</f>
        <v>45485</v>
      </c>
      <c r="V5" s="323"/>
      <c r="W5" s="323"/>
      <c r="X5" s="324"/>
      <c r="Y5" s="322">
        <f ca="1">U5+1</f>
        <v>45486</v>
      </c>
      <c r="Z5" s="323"/>
      <c r="AA5" s="323"/>
      <c r="AB5" s="324"/>
      <c r="AC5" s="322">
        <f ca="1">Y5+1</f>
        <v>45487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115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9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R81"/>
  <sheetViews>
    <sheetView workbookViewId="0">
      <selection activeCell="G1" sqref="G1:G53"/>
    </sheetView>
  </sheetViews>
  <sheetFormatPr defaultRowHeight="13.5"/>
  <cols>
    <col min="1" max="1" width="9.25" style="59" customWidth="1"/>
    <col min="2" max="3" width="9" style="29"/>
    <col min="4" max="4" width="9" style="59"/>
    <col min="5" max="6" width="9" style="29"/>
    <col min="7" max="7" width="5.75" style="29" bestFit="1" customWidth="1"/>
    <col min="8" max="8" width="8.875" style="29" customWidth="1"/>
    <col min="9" max="9" width="16" style="29" bestFit="1" customWidth="1"/>
    <col min="10" max="10" width="10" style="29" bestFit="1" customWidth="1"/>
    <col min="11" max="11" width="10.625" style="29" customWidth="1"/>
    <col min="12" max="12" width="10.625" style="115" customWidth="1"/>
    <col min="13" max="13" width="9" style="29"/>
    <col min="14" max="14" width="20" style="60" bestFit="1" customWidth="1"/>
    <col min="15" max="15" width="8.875" style="29" customWidth="1"/>
    <col min="17" max="17" width="22.625" style="29" customWidth="1"/>
    <col min="18" max="18" width="16.25" style="29" bestFit="1" customWidth="1"/>
    <col min="19" max="16384" width="9" style="29"/>
  </cols>
  <sheetData>
    <row r="1" spans="1:18" ht="24">
      <c r="A1" s="82" t="s">
        <v>150</v>
      </c>
      <c r="C1" s="82" t="s">
        <v>151</v>
      </c>
      <c r="D1" s="29"/>
      <c r="E1" s="82" t="s">
        <v>154</v>
      </c>
      <c r="G1" s="29" t="s">
        <v>167</v>
      </c>
      <c r="I1" s="116" t="s">
        <v>285</v>
      </c>
      <c r="J1" s="120">
        <v>2024</v>
      </c>
      <c r="K1" s="116" t="s">
        <v>287</v>
      </c>
      <c r="M1" s="29" t="s">
        <v>170</v>
      </c>
      <c r="N1" s="29" t="s">
        <v>169</v>
      </c>
      <c r="O1" s="29" t="s">
        <v>171</v>
      </c>
      <c r="P1" s="29"/>
      <c r="Q1" s="62" t="s">
        <v>205</v>
      </c>
      <c r="R1" s="29" t="s">
        <v>206</v>
      </c>
    </row>
    <row r="2" spans="1:18">
      <c r="A2" s="82" t="s">
        <v>142</v>
      </c>
      <c r="C2" s="82" t="s">
        <v>146</v>
      </c>
      <c r="D2" s="29"/>
      <c r="E2" s="82" t="s">
        <v>156</v>
      </c>
      <c r="G2" s="83" t="s">
        <v>165</v>
      </c>
      <c r="J2" s="29" t="s">
        <v>288</v>
      </c>
      <c r="M2" s="60">
        <f>YEAR(起点月日[[#This Row],[起点月日]])</f>
        <v>2023</v>
      </c>
      <c r="N2" s="84">
        <v>45019</v>
      </c>
      <c r="O2" s="29">
        <f>WEEKNUM(起点月日[ [#This Row],[起点月日] ],2)</f>
        <v>15</v>
      </c>
      <c r="P2" s="29"/>
      <c r="Q2" s="29">
        <f>ROWS(学期1[])</f>
        <v>16</v>
      </c>
      <c r="R2" s="62" t="s">
        <v>202</v>
      </c>
    </row>
    <row r="3" spans="1:18" ht="18.75">
      <c r="A3" s="82" t="s">
        <v>148</v>
      </c>
      <c r="C3" s="82" t="s">
        <v>147</v>
      </c>
      <c r="D3" s="29"/>
      <c r="E3" s="82" t="s">
        <v>158</v>
      </c>
      <c r="G3" s="83" t="s">
        <v>166</v>
      </c>
      <c r="J3" s="133" t="s">
        <v>289</v>
      </c>
      <c r="M3" s="60">
        <f>YEAR(起点月日[[#This Row],[起点月日]])</f>
        <v>2024</v>
      </c>
      <c r="N3" s="84">
        <v>45383</v>
      </c>
      <c r="O3" s="29">
        <f>WEEKNUM(起点月日[ [#This Row],[起点月日] ],2)</f>
        <v>14</v>
      </c>
      <c r="P3" s="29"/>
      <c r="Q3" s="29">
        <f>ROWS(学期2[])</f>
        <v>22</v>
      </c>
      <c r="R3" s="62" t="s">
        <v>203</v>
      </c>
    </row>
    <row r="4" spans="1:18">
      <c r="A4" s="82" t="s">
        <v>143</v>
      </c>
      <c r="C4" s="82" t="s">
        <v>153</v>
      </c>
      <c r="D4" s="29"/>
      <c r="E4" s="82" t="s">
        <v>160</v>
      </c>
      <c r="G4" s="83" t="s">
        <v>143</v>
      </c>
      <c r="I4" s="117" t="s">
        <v>286</v>
      </c>
      <c r="M4" s="60">
        <f>YEAR(起点月日[[#This Row],[起点月日]])</f>
        <v>2025</v>
      </c>
      <c r="N4" s="84">
        <v>45747</v>
      </c>
      <c r="O4" s="29">
        <f>WEEKNUM(起点月日[ [#This Row],[起点月日] ],2)</f>
        <v>14</v>
      </c>
      <c r="P4" s="29"/>
      <c r="Q4" s="29">
        <f>ROWS(学期3[])</f>
        <v>14</v>
      </c>
      <c r="R4" s="62" t="s">
        <v>204</v>
      </c>
    </row>
    <row r="5" spans="1:18">
      <c r="A5" s="82" t="s">
        <v>144</v>
      </c>
      <c r="C5" s="82" t="s">
        <v>161</v>
      </c>
      <c r="D5" s="29"/>
      <c r="E5" s="82" t="s">
        <v>163</v>
      </c>
      <c r="G5" s="83" t="s">
        <v>144</v>
      </c>
      <c r="I5" s="119">
        <f ca="1">YEAR(EDATE(TODAY(),-3-12))</f>
        <v>2022</v>
      </c>
      <c r="M5" s="60">
        <f>YEAR(起点月日[[#This Row],[起点月日]])</f>
        <v>2026</v>
      </c>
      <c r="N5" s="84">
        <v>46118</v>
      </c>
      <c r="O5" s="29">
        <f>WEEKNUM(起点月日[ [#This Row],[起点月日] ],2)</f>
        <v>15</v>
      </c>
      <c r="P5" s="29"/>
    </row>
    <row r="6" spans="1:18">
      <c r="A6" s="82" t="s">
        <v>145</v>
      </c>
      <c r="C6" s="82" t="s">
        <v>162</v>
      </c>
      <c r="D6" s="29"/>
      <c r="E6" s="82" t="s">
        <v>164</v>
      </c>
      <c r="G6" s="83" t="s">
        <v>145</v>
      </c>
      <c r="I6" s="118">
        <f ca="1">YEAR(EDATE(TODAY(),-3))</f>
        <v>2023</v>
      </c>
      <c r="M6" s="60">
        <f>YEAR(起点月日[[#This Row],[起点月日]])</f>
        <v>2027</v>
      </c>
      <c r="N6" s="84">
        <v>46482</v>
      </c>
      <c r="O6" s="29">
        <f>WEEKNUM(起点月日[ [#This Row],[起点月日] ],2)</f>
        <v>15</v>
      </c>
      <c r="P6" s="29"/>
    </row>
    <row r="7" spans="1:18">
      <c r="A7" s="82" t="s">
        <v>173</v>
      </c>
      <c r="C7" s="82" t="s">
        <v>175</v>
      </c>
      <c r="D7" s="29"/>
      <c r="E7" s="82" t="s">
        <v>180</v>
      </c>
      <c r="G7" s="83" t="s">
        <v>183</v>
      </c>
      <c r="I7" s="119">
        <f ca="1">YEAR(EDATE(TODAY(),-3+12))</f>
        <v>2024</v>
      </c>
      <c r="M7" s="60">
        <f>YEAR(起点月日[[#This Row],[起点月日]])</f>
        <v>2028</v>
      </c>
      <c r="N7" s="84">
        <v>46846</v>
      </c>
      <c r="O7" s="29">
        <f>WEEKNUM(起点月日[ [#This Row],[起点月日] ],2)</f>
        <v>15</v>
      </c>
      <c r="P7" s="29"/>
    </row>
    <row r="8" spans="1:18">
      <c r="A8" s="82" t="s">
        <v>174</v>
      </c>
      <c r="C8" s="82" t="s">
        <v>176</v>
      </c>
      <c r="D8" s="29"/>
      <c r="E8" s="82" t="s">
        <v>241</v>
      </c>
      <c r="G8" s="83" t="s">
        <v>184</v>
      </c>
      <c r="M8" s="60">
        <f>YEAR(起点月日[[#This Row],[起点月日]])</f>
        <v>2029</v>
      </c>
      <c r="N8" s="84">
        <v>47210</v>
      </c>
      <c r="O8" s="29">
        <f>WEEKNUM(起点月日[ [#This Row],[起点月日] ],2)</f>
        <v>14</v>
      </c>
      <c r="P8" s="29"/>
    </row>
    <row r="9" spans="1:18">
      <c r="A9" s="82" t="s">
        <v>178</v>
      </c>
      <c r="C9" s="82" t="s">
        <v>177</v>
      </c>
      <c r="D9" s="29"/>
      <c r="E9" s="82" t="s">
        <v>242</v>
      </c>
      <c r="G9" s="83" t="s">
        <v>185</v>
      </c>
      <c r="M9" s="60">
        <f>YEAR(起点月日[[#This Row],[起点月日]])</f>
        <v>2030</v>
      </c>
      <c r="N9" s="84">
        <v>47574</v>
      </c>
      <c r="O9" s="29">
        <f>WEEKNUM(起点月日[ [#This Row],[起点月日] ],2)</f>
        <v>14</v>
      </c>
      <c r="P9" s="29"/>
    </row>
    <row r="10" spans="1:18">
      <c r="A10" s="82" t="s">
        <v>179</v>
      </c>
      <c r="C10" s="82" t="s">
        <v>181</v>
      </c>
      <c r="E10" s="82" t="s">
        <v>243</v>
      </c>
      <c r="G10" s="83" t="s">
        <v>186</v>
      </c>
      <c r="M10" s="60">
        <f>YEAR(起点月日[[#This Row],[起点月日]])</f>
        <v>2031</v>
      </c>
      <c r="N10" s="84">
        <v>47938</v>
      </c>
      <c r="O10" s="29">
        <f>WEEKNUM(起点月日[ [#This Row],[起点月日] ],2)</f>
        <v>14</v>
      </c>
      <c r="P10" s="29"/>
    </row>
    <row r="11" spans="1:18">
      <c r="A11" s="82" t="s">
        <v>195</v>
      </c>
      <c r="C11" s="82" t="s">
        <v>182</v>
      </c>
      <c r="E11" s="82" t="s">
        <v>244</v>
      </c>
      <c r="G11" s="83" t="s">
        <v>195</v>
      </c>
      <c r="M11" s="60">
        <f>YEAR(起点月日[[#This Row],[起点月日]])</f>
        <v>2032</v>
      </c>
      <c r="N11" s="84">
        <v>48309</v>
      </c>
      <c r="O11" s="29">
        <f>WEEKNUM(起点月日[ [#This Row],[起点月日] ],2)</f>
        <v>15</v>
      </c>
      <c r="P11" s="29"/>
    </row>
    <row r="12" spans="1:18">
      <c r="A12" s="82" t="s">
        <v>196</v>
      </c>
      <c r="C12" s="82" t="s">
        <v>194</v>
      </c>
      <c r="E12" s="82" t="s">
        <v>245</v>
      </c>
      <c r="G12" s="83" t="s">
        <v>196</v>
      </c>
      <c r="M12" s="60">
        <f>YEAR(起点月日[[#This Row],[起点月日]])</f>
        <v>2033</v>
      </c>
      <c r="N12" s="84">
        <v>48673</v>
      </c>
      <c r="O12" s="29">
        <f>WEEKNUM(起点月日[ [#This Row],[起点月日] ],2)</f>
        <v>15</v>
      </c>
      <c r="P12" s="29"/>
    </row>
    <row r="13" spans="1:18">
      <c r="A13" s="82" t="s">
        <v>197</v>
      </c>
      <c r="C13" s="82" t="s">
        <v>230</v>
      </c>
      <c r="E13" s="82" t="s">
        <v>246</v>
      </c>
      <c r="G13" s="83" t="s">
        <v>197</v>
      </c>
      <c r="M13" s="60">
        <f>YEAR(起点月日[[#This Row],[起点月日]])</f>
        <v>2034</v>
      </c>
      <c r="N13" s="84">
        <v>49037</v>
      </c>
      <c r="O13" s="29">
        <f>WEEKNUM(起点月日[ [#This Row],[起点月日] ],2)</f>
        <v>15</v>
      </c>
      <c r="P13" s="29"/>
    </row>
    <row r="14" spans="1:18">
      <c r="A14" s="82" t="s">
        <v>198</v>
      </c>
      <c r="C14" s="82" t="s">
        <v>231</v>
      </c>
      <c r="E14" s="82" t="s">
        <v>247</v>
      </c>
      <c r="G14" s="83" t="s">
        <v>198</v>
      </c>
      <c r="M14" s="60">
        <f>YEAR(起点月日[[#This Row],[起点月日]])</f>
        <v>2035</v>
      </c>
      <c r="N14" s="84">
        <v>49401</v>
      </c>
      <c r="O14" s="29">
        <f>WEEKNUM(起点月日[ [#This Row],[起点月日] ],2)</f>
        <v>14</v>
      </c>
      <c r="P14" s="29"/>
    </row>
    <row r="15" spans="1:18">
      <c r="A15" s="82" t="s">
        <v>199</v>
      </c>
      <c r="C15" s="82" t="s">
        <v>232</v>
      </c>
      <c r="E15" s="82" t="s">
        <v>248</v>
      </c>
      <c r="G15" s="83" t="s">
        <v>199</v>
      </c>
      <c r="M15" s="60">
        <f>YEAR(起点月日[[#This Row],[起点月日]])</f>
        <v>2036</v>
      </c>
      <c r="N15" s="84">
        <v>49765</v>
      </c>
      <c r="O15" s="29">
        <f>WEEKNUM(起点月日[ [#This Row],[起点月日] ],2)</f>
        <v>14</v>
      </c>
      <c r="P15" s="29"/>
    </row>
    <row r="16" spans="1:18">
      <c r="A16" s="82" t="s">
        <v>200</v>
      </c>
      <c r="C16" s="82" t="s">
        <v>233</v>
      </c>
      <c r="E16" s="83"/>
      <c r="G16" s="83" t="s">
        <v>200</v>
      </c>
      <c r="M16" s="60">
        <f>YEAR(起点月日[[#This Row],[起点月日]])</f>
        <v>2037</v>
      </c>
      <c r="N16" s="84">
        <v>50129</v>
      </c>
      <c r="O16" s="29">
        <f>WEEKNUM(起点月日[ [#This Row],[起点月日] ],2)</f>
        <v>14</v>
      </c>
      <c r="P16" s="29"/>
    </row>
    <row r="17" spans="1:14">
      <c r="A17" s="82" t="s">
        <v>201</v>
      </c>
      <c r="C17" s="82" t="s">
        <v>234</v>
      </c>
      <c r="E17" s="83"/>
      <c r="G17" s="83" t="s">
        <v>201</v>
      </c>
      <c r="N17" s="85"/>
    </row>
    <row r="18" spans="1:14">
      <c r="A18" s="82"/>
      <c r="C18" s="82" t="s">
        <v>235</v>
      </c>
      <c r="E18" s="83"/>
      <c r="G18" s="83" t="s">
        <v>168</v>
      </c>
      <c r="N18" s="85"/>
    </row>
    <row r="19" spans="1:14">
      <c r="A19" s="82"/>
      <c r="C19" s="82" t="s">
        <v>236</v>
      </c>
      <c r="E19" s="83"/>
      <c r="G19" s="83" t="s">
        <v>147</v>
      </c>
      <c r="K19" s="29" t="s">
        <v>229</v>
      </c>
      <c r="N19" s="85"/>
    </row>
    <row r="20" spans="1:14">
      <c r="A20" s="82"/>
      <c r="C20" s="82" t="s">
        <v>237</v>
      </c>
      <c r="E20" s="83"/>
      <c r="G20" s="83" t="s">
        <v>152</v>
      </c>
      <c r="N20" s="85"/>
    </row>
    <row r="21" spans="1:14">
      <c r="A21" s="82"/>
      <c r="C21" s="82" t="s">
        <v>238</v>
      </c>
      <c r="E21" s="83"/>
      <c r="G21" s="83" t="s">
        <v>161</v>
      </c>
      <c r="N21" s="85"/>
    </row>
    <row r="22" spans="1:14">
      <c r="A22" s="82"/>
      <c r="C22" s="82" t="s">
        <v>239</v>
      </c>
      <c r="E22" s="83"/>
      <c r="G22" s="83" t="s">
        <v>162</v>
      </c>
      <c r="N22" s="85"/>
    </row>
    <row r="23" spans="1:14">
      <c r="A23" s="82"/>
      <c r="C23" s="82" t="s">
        <v>240</v>
      </c>
      <c r="E23" s="83"/>
      <c r="G23" s="83" t="s">
        <v>187</v>
      </c>
      <c r="N23" s="85"/>
    </row>
    <row r="24" spans="1:14">
      <c r="A24" s="82"/>
      <c r="C24" s="83"/>
      <c r="E24" s="83"/>
      <c r="G24" s="83" t="s">
        <v>188</v>
      </c>
    </row>
    <row r="25" spans="1:14">
      <c r="A25" s="82"/>
      <c r="C25" s="83"/>
      <c r="E25" s="83"/>
      <c r="G25" s="83" t="s">
        <v>189</v>
      </c>
    </row>
    <row r="26" spans="1:14">
      <c r="A26" s="82"/>
      <c r="G26" s="83" t="s">
        <v>190</v>
      </c>
    </row>
    <row r="27" spans="1:14">
      <c r="A27" s="82"/>
      <c r="G27" s="83" t="s">
        <v>191</v>
      </c>
    </row>
    <row r="28" spans="1:14">
      <c r="A28" s="82"/>
      <c r="G28" s="83" t="s">
        <v>193</v>
      </c>
    </row>
    <row r="29" spans="1:14">
      <c r="A29" s="82"/>
      <c r="G29" s="83" t="s">
        <v>230</v>
      </c>
    </row>
    <row r="30" spans="1:14">
      <c r="A30" s="82"/>
      <c r="G30" s="83" t="s">
        <v>231</v>
      </c>
    </row>
    <row r="31" spans="1:14">
      <c r="A31" s="82"/>
      <c r="G31" s="83" t="s">
        <v>232</v>
      </c>
    </row>
    <row r="32" spans="1:14">
      <c r="A32" s="82"/>
      <c r="G32" s="83" t="s">
        <v>233</v>
      </c>
    </row>
    <row r="33" spans="1:7">
      <c r="A33" s="82"/>
      <c r="G33" s="83" t="s">
        <v>234</v>
      </c>
    </row>
    <row r="34" spans="1:7">
      <c r="A34" s="82"/>
      <c r="G34" s="83" t="s">
        <v>235</v>
      </c>
    </row>
    <row r="35" spans="1:7">
      <c r="A35" s="82"/>
      <c r="G35" s="83" t="s">
        <v>236</v>
      </c>
    </row>
    <row r="36" spans="1:7">
      <c r="A36" s="82"/>
      <c r="G36" s="83" t="s">
        <v>237</v>
      </c>
    </row>
    <row r="37" spans="1:7">
      <c r="A37" s="82"/>
      <c r="G37" s="83" t="s">
        <v>238</v>
      </c>
    </row>
    <row r="38" spans="1:7">
      <c r="G38" s="83" t="s">
        <v>239</v>
      </c>
    </row>
    <row r="39" spans="1:7">
      <c r="G39" s="83" t="s">
        <v>240</v>
      </c>
    </row>
    <row r="40" spans="1:7">
      <c r="G40" s="90" t="s">
        <v>155</v>
      </c>
    </row>
    <row r="41" spans="1:7">
      <c r="G41" s="90" t="s">
        <v>157</v>
      </c>
    </row>
    <row r="42" spans="1:7">
      <c r="G42" s="90" t="s">
        <v>159</v>
      </c>
    </row>
    <row r="43" spans="1:7">
      <c r="G43" s="90" t="s">
        <v>163</v>
      </c>
    </row>
    <row r="44" spans="1:7">
      <c r="G44" s="90" t="s">
        <v>164</v>
      </c>
    </row>
    <row r="45" spans="1:7">
      <c r="G45" s="90" t="s">
        <v>192</v>
      </c>
    </row>
    <row r="46" spans="1:7">
      <c r="G46" s="90" t="s">
        <v>241</v>
      </c>
    </row>
    <row r="47" spans="1:7">
      <c r="G47" s="90" t="s">
        <v>242</v>
      </c>
    </row>
    <row r="48" spans="1:7">
      <c r="D48" s="62"/>
      <c r="G48" s="90" t="s">
        <v>243</v>
      </c>
    </row>
    <row r="49" spans="3:7">
      <c r="D49" s="62"/>
      <c r="G49" s="90" t="s">
        <v>244</v>
      </c>
    </row>
    <row r="50" spans="3:7">
      <c r="D50" s="62"/>
      <c r="G50" s="90" t="s">
        <v>245</v>
      </c>
    </row>
    <row r="51" spans="3:7">
      <c r="G51" s="90" t="s">
        <v>246</v>
      </c>
    </row>
    <row r="52" spans="3:7">
      <c r="G52" s="90" t="s">
        <v>247</v>
      </c>
    </row>
    <row r="53" spans="3:7">
      <c r="C53" s="71"/>
      <c r="G53" s="90" t="s">
        <v>248</v>
      </c>
    </row>
    <row r="54" spans="3:7">
      <c r="G54" s="83"/>
    </row>
    <row r="55" spans="3:7">
      <c r="G55" s="83"/>
    </row>
    <row r="56" spans="3:7">
      <c r="G56" s="83"/>
    </row>
    <row r="57" spans="3:7">
      <c r="G57" s="83"/>
    </row>
    <row r="58" spans="3:7">
      <c r="G58" s="83"/>
    </row>
    <row r="59" spans="3:7">
      <c r="G59" s="83"/>
    </row>
    <row r="60" spans="3:7">
      <c r="G60" s="83"/>
    </row>
    <row r="61" spans="3:7">
      <c r="G61" s="83"/>
    </row>
    <row r="62" spans="3:7">
      <c r="G62" s="83"/>
    </row>
    <row r="63" spans="3:7">
      <c r="G63" s="83"/>
    </row>
    <row r="64" spans="3:7">
      <c r="G64" s="83"/>
    </row>
    <row r="65" spans="7:7">
      <c r="G65" s="83"/>
    </row>
    <row r="66" spans="7:7">
      <c r="G66" s="83"/>
    </row>
    <row r="67" spans="7:7">
      <c r="G67" s="83"/>
    </row>
    <row r="68" spans="7:7">
      <c r="G68" s="83"/>
    </row>
    <row r="69" spans="7:7">
      <c r="G69" s="83"/>
    </row>
    <row r="70" spans="7:7">
      <c r="G70" s="83"/>
    </row>
    <row r="71" spans="7:7">
      <c r="G71" s="83"/>
    </row>
    <row r="72" spans="7:7">
      <c r="G72" s="83"/>
    </row>
    <row r="73" spans="7:7">
      <c r="G73" s="83"/>
    </row>
    <row r="74" spans="7:7">
      <c r="G74" s="83"/>
    </row>
    <row r="75" spans="7:7">
      <c r="G75" s="83"/>
    </row>
    <row r="76" spans="7:7">
      <c r="G76" s="83"/>
    </row>
    <row r="77" spans="7:7">
      <c r="G77" s="83"/>
    </row>
    <row r="78" spans="7:7">
      <c r="G78" s="83"/>
    </row>
    <row r="79" spans="7:7">
      <c r="G79" s="83"/>
    </row>
    <row r="80" spans="7:7">
      <c r="G80" s="83"/>
    </row>
    <row r="81" spans="7:7">
      <c r="G81" s="83"/>
    </row>
  </sheetData>
  <sheetProtection formatCells="0" formatColumns="0" formatRows="0"/>
  <phoneticPr fontId="34"/>
  <dataValidations count="1">
    <dataValidation type="list" allowBlank="1" showInputMessage="1" showErrorMessage="1" sqref="J1">
      <formula1>年度リスト</formula1>
    </dataValidation>
  </dataValidations>
  <pageMargins left="0.7" right="0.7" top="0.75" bottom="0.75" header="0.3" footer="0.3"/>
  <pageSetup paperSize="9" orientation="portrait" r:id="rId1"/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1-16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45488</v>
      </c>
      <c r="F5" s="320"/>
      <c r="G5" s="320"/>
      <c r="H5" s="321"/>
      <c r="I5" s="322">
        <f ca="1">E5+1</f>
        <v>45489</v>
      </c>
      <c r="J5" s="323"/>
      <c r="K5" s="323"/>
      <c r="L5" s="324"/>
      <c r="M5" s="322">
        <f ca="1">I5+1</f>
        <v>45490</v>
      </c>
      <c r="N5" s="323"/>
      <c r="O5" s="323"/>
      <c r="P5" s="324"/>
      <c r="Q5" s="322">
        <f ca="1">M5+1</f>
        <v>45491</v>
      </c>
      <c r="R5" s="323"/>
      <c r="S5" s="323"/>
      <c r="T5" s="324"/>
      <c r="U5" s="322">
        <f ca="1">Q5+1</f>
        <v>45492</v>
      </c>
      <c r="V5" s="323"/>
      <c r="W5" s="323"/>
      <c r="X5" s="324"/>
      <c r="Y5" s="322">
        <f ca="1">U5+1</f>
        <v>45493</v>
      </c>
      <c r="Z5" s="323"/>
      <c r="AA5" s="323"/>
      <c r="AB5" s="324"/>
      <c r="AC5" s="322">
        <f ca="1">Y5+1</f>
        <v>45494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116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8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>
    <tabColor rgb="FFFFC000"/>
    <pageSetUpPr fitToPage="1"/>
  </sheetPr>
  <dimension ref="A2:AE69"/>
  <sheetViews>
    <sheetView topLeftCell="A11" workbookViewId="0">
      <selection activeCell="E24" sqref="E24"/>
    </sheetView>
  </sheetViews>
  <sheetFormatPr defaultRowHeight="13.5"/>
  <cols>
    <col min="1" max="1" width="3.25" customWidth="1"/>
    <col min="3" max="3" width="15.875" customWidth="1"/>
    <col min="4" max="4" width="17.5" customWidth="1"/>
    <col min="5" max="5" width="17.375" customWidth="1"/>
    <col min="6" max="6" width="6.375" customWidth="1"/>
    <col min="7" max="7" width="6.125" customWidth="1"/>
    <col min="8" max="8" width="12.375" customWidth="1"/>
    <col min="9" max="9" width="11.25" customWidth="1"/>
    <col min="10" max="10" width="7" customWidth="1"/>
    <col min="11" max="11" width="6.625" customWidth="1"/>
    <col min="12" max="12" width="7.125" customWidth="1"/>
    <col min="15" max="15" width="20.375" bestFit="1" customWidth="1"/>
  </cols>
  <sheetData>
    <row r="2" spans="2:21" ht="17.25" customHeight="1">
      <c r="B2" s="25" t="s">
        <v>90</v>
      </c>
      <c r="C2" s="26"/>
      <c r="D2" s="26"/>
      <c r="E2" s="26"/>
      <c r="F2" s="26"/>
      <c r="G2" s="26"/>
      <c r="H2" s="26"/>
      <c r="I2" s="26"/>
      <c r="J2" s="26"/>
      <c r="K2" s="26"/>
    </row>
    <row r="3" spans="2:21" ht="16.5" customHeight="1">
      <c r="B3" s="26"/>
      <c r="C3" s="26"/>
      <c r="D3" s="26"/>
      <c r="E3" s="26"/>
      <c r="F3" s="26"/>
      <c r="G3" s="26"/>
      <c r="H3" s="26"/>
      <c r="I3" s="191" t="s">
        <v>172</v>
      </c>
      <c r="J3" s="192"/>
      <c r="K3" s="192"/>
    </row>
    <row r="4" spans="2:21" ht="16.5" customHeight="1">
      <c r="B4" s="26"/>
      <c r="C4" s="26"/>
      <c r="D4" s="26"/>
      <c r="E4" s="26"/>
      <c r="F4" s="26"/>
      <c r="G4" s="26"/>
      <c r="H4" s="26"/>
      <c r="I4" s="207">
        <v>45017</v>
      </c>
      <c r="J4" s="208"/>
      <c r="K4" s="208"/>
    </row>
    <row r="5" spans="2:21" ht="13.5" customHeight="1">
      <c r="B5" s="26"/>
      <c r="C5" s="26"/>
      <c r="D5" s="26"/>
      <c r="E5" s="26"/>
      <c r="F5" s="26"/>
      <c r="G5" s="26"/>
      <c r="H5" s="26"/>
      <c r="I5" s="26"/>
      <c r="J5" s="26"/>
      <c r="K5" s="26"/>
    </row>
    <row r="6" spans="2:21" ht="15" customHeight="1">
      <c r="B6" s="200" t="str">
        <f>IF(ISERROR(VLOOKUP(DATA!D8,DATA!I9:J10,2)),"",VLOOKUP(DATA!D8,DATA!I9:J10,2))</f>
        <v/>
      </c>
      <c r="C6" s="200"/>
      <c r="D6" s="200"/>
      <c r="E6" s="200"/>
      <c r="F6" s="200"/>
      <c r="G6" s="200"/>
      <c r="H6" s="200"/>
      <c r="I6" s="200"/>
      <c r="J6" s="200"/>
      <c r="K6" s="200"/>
    </row>
    <row r="7" spans="2:21" ht="9.75" customHeight="1"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2:21" ht="18" customHeight="1">
      <c r="B8" s="26"/>
      <c r="C8" s="26"/>
      <c r="D8" s="26"/>
      <c r="E8" s="26"/>
      <c r="F8" s="209" t="str">
        <f>DATA!D3&amp;"長　　"</f>
        <v>長　　</v>
      </c>
      <c r="G8" s="209"/>
      <c r="H8" s="209"/>
      <c r="I8" s="209"/>
      <c r="J8" s="209"/>
      <c r="K8" s="25"/>
    </row>
    <row r="9" spans="2:21" ht="20.25" customHeight="1">
      <c r="B9" s="26"/>
      <c r="C9" s="26"/>
      <c r="D9" s="26"/>
      <c r="E9" s="26"/>
      <c r="F9" s="26"/>
      <c r="G9" s="26"/>
      <c r="H9" s="210"/>
      <c r="I9" s="210"/>
      <c r="J9" s="210"/>
      <c r="K9" s="26"/>
    </row>
    <row r="10" spans="2:21" ht="9" customHeight="1">
      <c r="B10" s="26"/>
      <c r="C10" s="26"/>
      <c r="D10" s="26"/>
      <c r="E10" s="26"/>
      <c r="F10" s="26"/>
      <c r="G10" s="26"/>
      <c r="H10" s="124"/>
      <c r="I10" s="124"/>
      <c r="J10" s="124"/>
      <c r="K10" s="26"/>
    </row>
    <row r="11" spans="2:21" ht="22.5" customHeight="1">
      <c r="B11" s="143" t="str">
        <f ca="1">IF($C$66="3",DBCS(TEXT(DATE(指定年度,4,1),"ggge年度 初任者研修  ")&amp; $C$66 &amp;"学期 指導報告書・年間実績報告書"),DBCS(TEXT(DATE(指定年度,4,1),"ggge年度 初任者研修  ")&amp; $C$66 &amp;"学期 指導報告書"))</f>
        <v>令和６年度　初任者研修　　２学期　指導報告書</v>
      </c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</row>
    <row r="12" spans="2:21" ht="11.25" customHeight="1" thickBot="1">
      <c r="B12" s="26"/>
      <c r="C12" s="26"/>
      <c r="D12" s="26"/>
      <c r="E12" s="26"/>
      <c r="F12" s="26"/>
      <c r="G12" s="26"/>
      <c r="H12" s="26"/>
      <c r="I12" s="26"/>
      <c r="J12" s="26"/>
      <c r="K12" s="26"/>
    </row>
    <row r="13" spans="2:21" ht="30" customHeight="1">
      <c r="B13" s="146" t="s">
        <v>49</v>
      </c>
      <c r="C13" s="147"/>
      <c r="D13" s="211">
        <f>DATA!D3</f>
        <v>0</v>
      </c>
      <c r="E13" s="212"/>
      <c r="F13" s="147" t="s">
        <v>17</v>
      </c>
      <c r="G13" s="147"/>
      <c r="H13" s="144">
        <f>DATA!D4</f>
        <v>0</v>
      </c>
      <c r="I13" s="144"/>
      <c r="J13" s="144"/>
      <c r="K13" s="145"/>
      <c r="O13" s="86"/>
    </row>
    <row r="14" spans="2:21" ht="30" customHeight="1">
      <c r="B14" s="201" t="s">
        <v>44</v>
      </c>
      <c r="C14" s="126" t="s">
        <v>133</v>
      </c>
      <c r="D14" s="205">
        <f>DATA!D10</f>
        <v>0</v>
      </c>
      <c r="E14" s="206"/>
      <c r="F14" s="162" t="s">
        <v>47</v>
      </c>
      <c r="G14" s="162"/>
      <c r="H14" s="195">
        <f>DATA!D6</f>
        <v>0</v>
      </c>
      <c r="I14" s="193">
        <f>DATA!C7</f>
        <v>0</v>
      </c>
      <c r="J14" s="195">
        <f>DATA!D7</f>
        <v>0</v>
      </c>
      <c r="K14" s="196"/>
    </row>
    <row r="15" spans="2:21" ht="30" customHeight="1" thickBot="1">
      <c r="B15" s="202"/>
      <c r="C15" s="28" t="s">
        <v>45</v>
      </c>
      <c r="D15" s="203">
        <f>DATA!D11</f>
        <v>0</v>
      </c>
      <c r="E15" s="204"/>
      <c r="F15" s="174"/>
      <c r="G15" s="174"/>
      <c r="H15" s="197"/>
      <c r="I15" s="194"/>
      <c r="J15" s="197"/>
      <c r="K15" s="198"/>
    </row>
    <row r="16" spans="2:21" ht="30" customHeight="1">
      <c r="B16" s="153" t="s">
        <v>53</v>
      </c>
      <c r="C16" s="213" t="s">
        <v>85</v>
      </c>
      <c r="D16" s="213"/>
      <c r="E16" s="214"/>
      <c r="F16" s="123" t="s">
        <v>24</v>
      </c>
      <c r="G16" s="45" t="s">
        <v>26</v>
      </c>
      <c r="H16" s="199" t="s">
        <v>52</v>
      </c>
      <c r="I16" s="199"/>
      <c r="J16" s="123" t="s">
        <v>24</v>
      </c>
      <c r="K16" s="46" t="s">
        <v>26</v>
      </c>
    </row>
    <row r="17" spans="1:15" ht="30" customHeight="1">
      <c r="B17" s="154"/>
      <c r="C17" s="148" t="s">
        <v>25</v>
      </c>
      <c r="D17" s="152" t="s">
        <v>115</v>
      </c>
      <c r="E17" s="152"/>
      <c r="F17" s="126">
        <f ca="1">INDIRECT("'"&amp;$C$67&amp;"'!$G$51")</f>
        <v>0</v>
      </c>
      <c r="G17" s="126">
        <f ca="1">INDIRECT("'"&amp;$C$67&amp;"'!$I$51")</f>
        <v>0</v>
      </c>
      <c r="H17" s="150" t="s">
        <v>113</v>
      </c>
      <c r="I17" s="126" t="s">
        <v>100</v>
      </c>
      <c r="J17" s="126">
        <f ca="1">INDIRECT("'"&amp;$C$67&amp;"'!$Q$58")</f>
        <v>0</v>
      </c>
      <c r="K17" s="127">
        <f ca="1">INDIRECT("'"&amp;$C$67&amp;"'!$R$58")</f>
        <v>0</v>
      </c>
    </row>
    <row r="18" spans="1:15" ht="30" customHeight="1">
      <c r="B18" s="154"/>
      <c r="C18" s="148"/>
      <c r="D18" s="152" t="s">
        <v>116</v>
      </c>
      <c r="E18" s="152"/>
      <c r="F18" s="126">
        <f ca="1">INDIRECT("'"&amp;$C$67&amp;"'!$G$52")</f>
        <v>0</v>
      </c>
      <c r="G18" s="126">
        <f ca="1">INDIRECT("'"&amp;$C$67&amp;"'!$I$52")</f>
        <v>0</v>
      </c>
      <c r="H18" s="150"/>
      <c r="I18" s="126" t="s">
        <v>54</v>
      </c>
      <c r="J18" s="126">
        <f ca="1">INDIRECT("'"&amp;$C$67&amp;"'!$Q$59")</f>
        <v>0</v>
      </c>
      <c r="K18" s="127">
        <f ca="1">INDIRECT("'"&amp;$C$67&amp;"'!$R$59")</f>
        <v>0</v>
      </c>
    </row>
    <row r="19" spans="1:15" ht="30" customHeight="1">
      <c r="B19" s="154"/>
      <c r="C19" s="148"/>
      <c r="D19" s="152" t="s">
        <v>134</v>
      </c>
      <c r="E19" s="152"/>
      <c r="F19" s="126">
        <f ca="1">INDIRECT("'"&amp;$C$67&amp;"'!$G$53")</f>
        <v>0</v>
      </c>
      <c r="G19" s="126">
        <f ca="1">INDIRECT("'"&amp;$C$67&amp;"'!$I$53")</f>
        <v>0</v>
      </c>
      <c r="H19" s="150" t="s">
        <v>114</v>
      </c>
      <c r="I19" s="126" t="s">
        <v>100</v>
      </c>
      <c r="J19" s="126">
        <f ca="1">INDIRECT("'"&amp;$C$67&amp;"'!$Q$60")</f>
        <v>0</v>
      </c>
      <c r="K19" s="127">
        <f ca="1">INDIRECT("'"&amp;$C$67&amp;"'!$R$60")</f>
        <v>0</v>
      </c>
    </row>
    <row r="20" spans="1:15" ht="30" customHeight="1">
      <c r="B20" s="154"/>
      <c r="C20" s="148"/>
      <c r="D20" s="152" t="s">
        <v>135</v>
      </c>
      <c r="E20" s="152"/>
      <c r="F20" s="126">
        <f ca="1">INDIRECT("'"&amp;$C$67&amp;"'!$G$54")</f>
        <v>0</v>
      </c>
      <c r="G20" s="126">
        <f ca="1">INDIRECT("'"&amp;$C$67&amp;"'!$I$54")</f>
        <v>0</v>
      </c>
      <c r="H20" s="150"/>
      <c r="I20" s="126" t="s">
        <v>54</v>
      </c>
      <c r="J20" s="126">
        <f ca="1">INDIRECT("'"&amp;$C$67&amp;"'!$Q$61")</f>
        <v>0</v>
      </c>
      <c r="K20" s="127">
        <f ca="1">INDIRECT("'"&amp;$C$67&amp;"'!$R$61")</f>
        <v>0</v>
      </c>
    </row>
    <row r="21" spans="1:15" ht="30" customHeight="1">
      <c r="B21" s="154"/>
      <c r="C21" s="151" t="s">
        <v>55</v>
      </c>
      <c r="D21" s="151"/>
      <c r="E21" s="151"/>
      <c r="F21" s="126">
        <f ca="1">INDIRECT("'"&amp;$C$67&amp;"'!$G$55")</f>
        <v>0</v>
      </c>
      <c r="G21" s="126">
        <f ca="1">INDIRECT("'"&amp;$C$67&amp;"'!$I$55")</f>
        <v>0</v>
      </c>
      <c r="H21" s="162"/>
      <c r="I21" s="162"/>
      <c r="J21" s="162"/>
      <c r="K21" s="163"/>
    </row>
    <row r="22" spans="1:15" ht="30" customHeight="1">
      <c r="B22" s="154"/>
      <c r="C22" s="152" t="s">
        <v>23</v>
      </c>
      <c r="D22" s="152"/>
      <c r="E22" s="152"/>
      <c r="F22" s="126">
        <f ca="1">SUM(F17:F21)</f>
        <v>0</v>
      </c>
      <c r="G22" s="126">
        <f ca="1">SUM(G17:G21)</f>
        <v>0</v>
      </c>
      <c r="H22" s="148"/>
      <c r="I22" s="148"/>
      <c r="J22" s="148"/>
      <c r="K22" s="149"/>
    </row>
    <row r="23" spans="1:15" ht="30" customHeight="1">
      <c r="B23" s="154"/>
      <c r="C23" s="148" t="s">
        <v>86</v>
      </c>
      <c r="D23" s="148"/>
      <c r="E23" s="148"/>
      <c r="F23" s="126" t="s">
        <v>24</v>
      </c>
      <c r="G23" s="122" t="s">
        <v>26</v>
      </c>
      <c r="H23" s="148" t="s">
        <v>94</v>
      </c>
      <c r="I23" s="148"/>
      <c r="J23" s="126" t="s">
        <v>24</v>
      </c>
      <c r="K23" s="125" t="s">
        <v>26</v>
      </c>
    </row>
    <row r="24" spans="1:15" ht="30" customHeight="1">
      <c r="B24" s="154"/>
      <c r="C24" s="162" t="s">
        <v>117</v>
      </c>
      <c r="D24" s="122" t="s">
        <v>119</v>
      </c>
      <c r="E24" s="87" t="str">
        <f>IF('1学期'!E24&lt;&gt;"",'1学期'!E24,"")</f>
        <v/>
      </c>
      <c r="F24" s="148">
        <f ca="1">INDIRECT("'"&amp;$C$67&amp;"'!$AE$58")</f>
        <v>0</v>
      </c>
      <c r="G24" s="148">
        <f ca="1">INDIRECT("'"&amp;$C$67&amp;"'!$AF$58")</f>
        <v>0</v>
      </c>
      <c r="H24" s="148" t="s">
        <v>56</v>
      </c>
      <c r="I24" s="148"/>
      <c r="J24" s="126">
        <f ca="1">INDIRECT("'"&amp;$C$67&amp;"'!$AC$53")</f>
        <v>0</v>
      </c>
      <c r="K24" s="127">
        <f ca="1">INDIRECT("'"&amp;$C$67&amp;"'!$AE$53")</f>
        <v>0</v>
      </c>
      <c r="M24" s="35"/>
      <c r="N24" s="36"/>
      <c r="O24" s="36"/>
    </row>
    <row r="25" spans="1:15" ht="30" customHeight="1">
      <c r="B25" s="154"/>
      <c r="C25" s="162"/>
      <c r="D25" s="122" t="s">
        <v>120</v>
      </c>
      <c r="E25" s="87" t="str">
        <f>IF('1学期'!E25&lt;&gt;"",'1学期'!E25,"")</f>
        <v/>
      </c>
      <c r="F25" s="148"/>
      <c r="G25" s="148"/>
      <c r="H25" s="179" t="s">
        <v>57</v>
      </c>
      <c r="I25" s="179"/>
      <c r="J25" s="179"/>
      <c r="K25" s="180"/>
      <c r="M25" s="37"/>
      <c r="N25" s="38"/>
      <c r="O25" s="38"/>
    </row>
    <row r="26" spans="1:15" ht="16.5" customHeight="1">
      <c r="B26" s="154"/>
      <c r="C26" s="159" t="s">
        <v>118</v>
      </c>
      <c r="D26" s="160"/>
      <c r="E26" s="160"/>
      <c r="F26" s="160"/>
      <c r="G26" s="160"/>
      <c r="H26" s="160"/>
      <c r="I26" s="160"/>
      <c r="J26" s="160"/>
      <c r="K26" s="161"/>
      <c r="M26" s="38"/>
      <c r="N26" s="38"/>
      <c r="O26" s="38"/>
    </row>
    <row r="27" spans="1:15" ht="27.75" customHeight="1" thickBot="1">
      <c r="B27" s="155"/>
      <c r="C27" s="156"/>
      <c r="D27" s="157"/>
      <c r="E27" s="157"/>
      <c r="F27" s="157"/>
      <c r="G27" s="157"/>
      <c r="H27" s="157"/>
      <c r="I27" s="157"/>
      <c r="J27" s="157"/>
      <c r="K27" s="158"/>
      <c r="M27" s="39"/>
      <c r="N27" s="39"/>
      <c r="O27" s="39"/>
    </row>
    <row r="28" spans="1:15" ht="27.75" hidden="1" customHeight="1">
      <c r="A28" s="98"/>
      <c r="B28" s="181" t="s">
        <v>279</v>
      </c>
      <c r="C28" s="184" t="s">
        <v>280</v>
      </c>
      <c r="D28" s="184"/>
      <c r="E28" s="184"/>
      <c r="F28" s="111" t="s">
        <v>281</v>
      </c>
      <c r="G28" s="111" t="s">
        <v>282</v>
      </c>
      <c r="H28" s="184" t="s">
        <v>283</v>
      </c>
      <c r="I28" s="184"/>
      <c r="J28" s="184"/>
      <c r="K28" s="185"/>
      <c r="L28" s="98"/>
      <c r="M28" s="112"/>
      <c r="N28" s="112"/>
      <c r="O28" s="112"/>
    </row>
    <row r="29" spans="1:15" ht="27.75" hidden="1" customHeight="1">
      <c r="A29" s="98"/>
      <c r="B29" s="182"/>
      <c r="C29" s="152" t="s">
        <v>284</v>
      </c>
      <c r="D29" s="152"/>
      <c r="E29" s="152"/>
      <c r="F29" s="113"/>
      <c r="G29" s="87">
        <v>9</v>
      </c>
      <c r="H29" s="186"/>
      <c r="I29" s="186"/>
      <c r="J29" s="186"/>
      <c r="K29" s="187"/>
      <c r="L29" s="98"/>
      <c r="M29" s="112"/>
      <c r="N29" s="112"/>
      <c r="O29" s="112"/>
    </row>
    <row r="30" spans="1:15" ht="27.75" hidden="1" customHeight="1" thickBot="1">
      <c r="A30" s="98"/>
      <c r="B30" s="183"/>
      <c r="C30" s="190" t="s">
        <v>23</v>
      </c>
      <c r="D30" s="190"/>
      <c r="E30" s="190"/>
      <c r="F30" s="114">
        <f>SUM(F29:F29)</f>
        <v>0</v>
      </c>
      <c r="G30" s="114">
        <v>9</v>
      </c>
      <c r="H30" s="188"/>
      <c r="I30" s="188"/>
      <c r="J30" s="188"/>
      <c r="K30" s="189"/>
      <c r="L30" s="98"/>
      <c r="M30" s="112"/>
      <c r="N30" s="112"/>
      <c r="O30" s="112"/>
    </row>
    <row r="31" spans="1:15" ht="18.75" customHeight="1">
      <c r="B31" s="50" t="s">
        <v>291</v>
      </c>
      <c r="C31" s="48"/>
      <c r="D31" s="48"/>
      <c r="E31" s="49"/>
      <c r="F31" s="176" t="s">
        <v>91</v>
      </c>
      <c r="G31" s="177"/>
      <c r="H31" s="177"/>
      <c r="I31" s="177"/>
      <c r="J31" s="177"/>
      <c r="K31" s="178"/>
    </row>
    <row r="32" spans="1:15" ht="18.75" customHeight="1">
      <c r="B32" s="164" t="s">
        <v>141</v>
      </c>
      <c r="C32" s="165"/>
      <c r="D32" s="165"/>
      <c r="E32" s="166"/>
      <c r="F32" s="172" t="s">
        <v>88</v>
      </c>
      <c r="G32" s="162" t="str">
        <f>DATA!C14</f>
        <v>○○・○○○○</v>
      </c>
      <c r="H32" s="162"/>
      <c r="I32" s="162" t="str">
        <f>DATA!D14</f>
        <v>電話（○○○○－○○－○○○○）</v>
      </c>
      <c r="J32" s="162"/>
      <c r="K32" s="163"/>
    </row>
    <row r="33" spans="2:11">
      <c r="B33" s="167"/>
      <c r="C33" s="152"/>
      <c r="D33" s="152"/>
      <c r="E33" s="168"/>
      <c r="F33" s="172"/>
      <c r="G33" s="162"/>
      <c r="H33" s="162"/>
      <c r="I33" s="162"/>
      <c r="J33" s="162"/>
      <c r="K33" s="163"/>
    </row>
    <row r="34" spans="2:11" ht="14.25" thickBot="1">
      <c r="B34" s="169"/>
      <c r="C34" s="170"/>
      <c r="D34" s="170"/>
      <c r="E34" s="171"/>
      <c r="F34" s="173"/>
      <c r="G34" s="174"/>
      <c r="H34" s="174"/>
      <c r="I34" s="174"/>
      <c r="J34" s="174"/>
      <c r="K34" s="175"/>
    </row>
    <row r="66" spans="3:31">
      <c r="C66" s="75" t="str">
        <f ca="1">LEFT(RIGHT(CELL("filename",A1),LEN(CELL("filename",A1))-FIND("]",CELL("filename",A1))),1)</f>
        <v>2</v>
      </c>
      <c r="D66" s="121"/>
    </row>
    <row r="67" spans="3:31" s="1" customFormat="1">
      <c r="C67" s="74" t="str" cm="1">
        <f t="array" aca="1" ref="C67" ca="1">INDEX(INDIRECT(C68),OFFSET(各学期最終行,C66,0,1,1))</f>
        <v>2-22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3:31" s="1" customFormat="1">
      <c r="C68" s="74" t="str">
        <f ca="1">"学期" &amp; C66</f>
        <v>学期2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3:31" s="1" customFormat="1">
      <c r="C69" s="74" t="str">
        <f>"学期"</f>
        <v>学期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</sheetData>
  <sheetProtection algorithmName="SHA-512" hashValue="AdYNN6D77IbRhs3IAdM2gEnbfRjzcGt0LuU+ey1ml63npCpUuW3Sf1AwVgzre7HHWWcBSnpJAkmv4yS9WRdh5Q==" saltValue="E4uCsII5uAmydaMAvWCD1A==" spinCount="100000" sheet="1" formatCells="0" formatColumns="0" formatRows="0" selectLockedCells="1"/>
  <mergeCells count="52">
    <mergeCell ref="F31:K31"/>
    <mergeCell ref="B32:E34"/>
    <mergeCell ref="F32:F34"/>
    <mergeCell ref="G32:H34"/>
    <mergeCell ref="I32:K34"/>
    <mergeCell ref="C26:K26"/>
    <mergeCell ref="C27:K27"/>
    <mergeCell ref="B28:B30"/>
    <mergeCell ref="C28:E28"/>
    <mergeCell ref="H28:K28"/>
    <mergeCell ref="C29:E29"/>
    <mergeCell ref="H29:K30"/>
    <mergeCell ref="C30:E30"/>
    <mergeCell ref="C23:E23"/>
    <mergeCell ref="H23:I23"/>
    <mergeCell ref="C24:C25"/>
    <mergeCell ref="F24:F25"/>
    <mergeCell ref="G24:G25"/>
    <mergeCell ref="H24:I24"/>
    <mergeCell ref="H25:K25"/>
    <mergeCell ref="H19:H20"/>
    <mergeCell ref="D20:E20"/>
    <mergeCell ref="C21:E21"/>
    <mergeCell ref="H21:K21"/>
    <mergeCell ref="C22:E22"/>
    <mergeCell ref="H22:K22"/>
    <mergeCell ref="J14:K15"/>
    <mergeCell ref="D15:E15"/>
    <mergeCell ref="B16:B27"/>
    <mergeCell ref="C16:E16"/>
    <mergeCell ref="H16:I16"/>
    <mergeCell ref="C17:C20"/>
    <mergeCell ref="D17:E17"/>
    <mergeCell ref="H17:H18"/>
    <mergeCell ref="D18:E18"/>
    <mergeCell ref="D19:E19"/>
    <mergeCell ref="L11:U11"/>
    <mergeCell ref="B13:C13"/>
    <mergeCell ref="D13:E13"/>
    <mergeCell ref="F13:G13"/>
    <mergeCell ref="H13:K13"/>
    <mergeCell ref="B14:B15"/>
    <mergeCell ref="D14:E14"/>
    <mergeCell ref="F14:G15"/>
    <mergeCell ref="H14:H15"/>
    <mergeCell ref="I14:I15"/>
    <mergeCell ref="I3:K3"/>
    <mergeCell ref="I4:K4"/>
    <mergeCell ref="B6:K6"/>
    <mergeCell ref="F8:J8"/>
    <mergeCell ref="H9:J9"/>
    <mergeCell ref="B11:K11"/>
  </mergeCells>
  <phoneticPr fontId="34"/>
  <conditionalFormatting sqref="E24">
    <cfRule type="containsBlanks" dxfId="21" priority="5" stopIfTrue="1">
      <formula>LEN(TRIM(E24))=0</formula>
    </cfRule>
  </conditionalFormatting>
  <conditionalFormatting sqref="I3:K3">
    <cfRule type="expression" dxfId="20" priority="4">
      <formula>RIGHT($I$3,3)="番　号"</formula>
    </cfRule>
  </conditionalFormatting>
  <conditionalFormatting sqref="I4:K4">
    <cfRule type="expression" dxfId="19" priority="3">
      <formula>$I$4&lt;=DATE(2023,4,1)</formula>
    </cfRule>
  </conditionalFormatting>
  <conditionalFormatting sqref="E25">
    <cfRule type="containsBlanks" dxfId="18" priority="2" stopIfTrue="1">
      <formula>LEN(TRIM(E25))=0</formula>
    </cfRule>
  </conditionalFormatting>
  <conditionalFormatting sqref="F29">
    <cfRule type="containsBlanks" dxfId="17" priority="1">
      <formula>LEN(TRIM(F29))=0</formula>
    </cfRule>
  </conditionalFormatting>
  <dataValidations count="1">
    <dataValidation imeMode="on" allowBlank="1" showInputMessage="1" showErrorMessage="1" sqref="I3:K3 E24:E25"/>
  </dataValidations>
  <pageMargins left="1.1811023622047245" right="0.59055118110236227" top="0.59055118110236227" bottom="0.59055118110236227" header="0.31496062992125984" footer="0.31496062992125984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2-1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45495</v>
      </c>
      <c r="F5" s="320"/>
      <c r="G5" s="320"/>
      <c r="H5" s="321"/>
      <c r="I5" s="322">
        <f ca="1">E5+1</f>
        <v>45496</v>
      </c>
      <c r="J5" s="323"/>
      <c r="K5" s="323"/>
      <c r="L5" s="324"/>
      <c r="M5" s="322">
        <f ca="1">I5+1</f>
        <v>45497</v>
      </c>
      <c r="N5" s="323"/>
      <c r="O5" s="323"/>
      <c r="P5" s="324"/>
      <c r="Q5" s="322">
        <f ca="1">M5+1</f>
        <v>45498</v>
      </c>
      <c r="R5" s="323"/>
      <c r="S5" s="323"/>
      <c r="T5" s="324"/>
      <c r="U5" s="322">
        <f ca="1">Q5+1</f>
        <v>45499</v>
      </c>
      <c r="V5" s="323"/>
      <c r="W5" s="323"/>
      <c r="X5" s="324"/>
      <c r="Y5" s="322">
        <f ca="1">U5+1</f>
        <v>45500</v>
      </c>
      <c r="Z5" s="323"/>
      <c r="AA5" s="323"/>
      <c r="AB5" s="324"/>
      <c r="AC5" s="322">
        <f ca="1">Y5+1</f>
        <v>45501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201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7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2-2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45502</v>
      </c>
      <c r="F5" s="320"/>
      <c r="G5" s="320"/>
      <c r="H5" s="321"/>
      <c r="I5" s="322">
        <f ca="1">E5+1</f>
        <v>45503</v>
      </c>
      <c r="J5" s="323"/>
      <c r="K5" s="323"/>
      <c r="L5" s="324"/>
      <c r="M5" s="322">
        <f ca="1">I5+1</f>
        <v>45504</v>
      </c>
      <c r="N5" s="323"/>
      <c r="O5" s="323"/>
      <c r="P5" s="324"/>
      <c r="Q5" s="322">
        <f ca="1">M5+1</f>
        <v>45505</v>
      </c>
      <c r="R5" s="323"/>
      <c r="S5" s="323"/>
      <c r="T5" s="324"/>
      <c r="U5" s="322">
        <f ca="1">Q5+1</f>
        <v>45506</v>
      </c>
      <c r="V5" s="323"/>
      <c r="W5" s="323"/>
      <c r="X5" s="324"/>
      <c r="Y5" s="322">
        <f ca="1">U5+1</f>
        <v>45507</v>
      </c>
      <c r="Z5" s="323"/>
      <c r="AA5" s="323"/>
      <c r="AB5" s="324"/>
      <c r="AC5" s="322">
        <f ca="1">Y5+1</f>
        <v>45508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202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6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2-3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45509</v>
      </c>
      <c r="F5" s="320"/>
      <c r="G5" s="320"/>
      <c r="H5" s="321"/>
      <c r="I5" s="322">
        <f ca="1">E5+1</f>
        <v>45510</v>
      </c>
      <c r="J5" s="323"/>
      <c r="K5" s="323"/>
      <c r="L5" s="324"/>
      <c r="M5" s="322">
        <f ca="1">I5+1</f>
        <v>45511</v>
      </c>
      <c r="N5" s="323"/>
      <c r="O5" s="323"/>
      <c r="P5" s="324"/>
      <c r="Q5" s="322">
        <f ca="1">M5+1</f>
        <v>45512</v>
      </c>
      <c r="R5" s="323"/>
      <c r="S5" s="323"/>
      <c r="T5" s="324"/>
      <c r="U5" s="322">
        <f ca="1">Q5+1</f>
        <v>45513</v>
      </c>
      <c r="V5" s="323"/>
      <c r="W5" s="323"/>
      <c r="X5" s="324"/>
      <c r="Y5" s="322">
        <f ca="1">U5+1</f>
        <v>45514</v>
      </c>
      <c r="Z5" s="323"/>
      <c r="AA5" s="323"/>
      <c r="AB5" s="324"/>
      <c r="AC5" s="322">
        <f ca="1">Y5+1</f>
        <v>45515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203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5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2-4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45516</v>
      </c>
      <c r="F5" s="320"/>
      <c r="G5" s="320"/>
      <c r="H5" s="321"/>
      <c r="I5" s="322">
        <f ca="1">E5+1</f>
        <v>45517</v>
      </c>
      <c r="J5" s="323"/>
      <c r="K5" s="323"/>
      <c r="L5" s="324"/>
      <c r="M5" s="322">
        <f ca="1">I5+1</f>
        <v>45518</v>
      </c>
      <c r="N5" s="323"/>
      <c r="O5" s="323"/>
      <c r="P5" s="324"/>
      <c r="Q5" s="322">
        <f ca="1">M5+1</f>
        <v>45519</v>
      </c>
      <c r="R5" s="323"/>
      <c r="S5" s="323"/>
      <c r="T5" s="324"/>
      <c r="U5" s="322">
        <f ca="1">Q5+1</f>
        <v>45520</v>
      </c>
      <c r="V5" s="323"/>
      <c r="W5" s="323"/>
      <c r="X5" s="324"/>
      <c r="Y5" s="322">
        <f ca="1">U5+1</f>
        <v>45521</v>
      </c>
      <c r="Z5" s="323"/>
      <c r="AA5" s="323"/>
      <c r="AB5" s="324"/>
      <c r="AC5" s="322">
        <f ca="1">Y5+1</f>
        <v>45522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204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4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2-5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45523</v>
      </c>
      <c r="F5" s="320"/>
      <c r="G5" s="320"/>
      <c r="H5" s="321"/>
      <c r="I5" s="322">
        <f ca="1">E5+1</f>
        <v>45524</v>
      </c>
      <c r="J5" s="323"/>
      <c r="K5" s="323"/>
      <c r="L5" s="324"/>
      <c r="M5" s="322">
        <f ca="1">I5+1</f>
        <v>45525</v>
      </c>
      <c r="N5" s="323"/>
      <c r="O5" s="323"/>
      <c r="P5" s="324"/>
      <c r="Q5" s="322">
        <f ca="1">M5+1</f>
        <v>45526</v>
      </c>
      <c r="R5" s="323"/>
      <c r="S5" s="323"/>
      <c r="T5" s="324"/>
      <c r="U5" s="322">
        <f ca="1">Q5+1</f>
        <v>45527</v>
      </c>
      <c r="V5" s="323"/>
      <c r="W5" s="323"/>
      <c r="X5" s="324"/>
      <c r="Y5" s="322">
        <f ca="1">U5+1</f>
        <v>45528</v>
      </c>
      <c r="Z5" s="323"/>
      <c r="AA5" s="323"/>
      <c r="AB5" s="324"/>
      <c r="AC5" s="322">
        <f ca="1">Y5+1</f>
        <v>45529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205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3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2-6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45530</v>
      </c>
      <c r="F5" s="320"/>
      <c r="G5" s="320"/>
      <c r="H5" s="321"/>
      <c r="I5" s="322">
        <f ca="1">E5+1</f>
        <v>45531</v>
      </c>
      <c r="J5" s="323"/>
      <c r="K5" s="323"/>
      <c r="L5" s="324"/>
      <c r="M5" s="322">
        <f ca="1">I5+1</f>
        <v>45532</v>
      </c>
      <c r="N5" s="323"/>
      <c r="O5" s="323"/>
      <c r="P5" s="324"/>
      <c r="Q5" s="322">
        <f ca="1">M5+1</f>
        <v>45533</v>
      </c>
      <c r="R5" s="323"/>
      <c r="S5" s="323"/>
      <c r="T5" s="324"/>
      <c r="U5" s="322">
        <f ca="1">Q5+1</f>
        <v>45534</v>
      </c>
      <c r="V5" s="323"/>
      <c r="W5" s="323"/>
      <c r="X5" s="324"/>
      <c r="Y5" s="322">
        <f ca="1">U5+1</f>
        <v>45535</v>
      </c>
      <c r="Z5" s="323"/>
      <c r="AA5" s="323"/>
      <c r="AB5" s="324"/>
      <c r="AC5" s="322">
        <f ca="1">Y5+1</f>
        <v>45536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206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2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2-7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45537</v>
      </c>
      <c r="F5" s="320"/>
      <c r="G5" s="320"/>
      <c r="H5" s="321"/>
      <c r="I5" s="322">
        <f ca="1">E5+1</f>
        <v>45538</v>
      </c>
      <c r="J5" s="323"/>
      <c r="K5" s="323"/>
      <c r="L5" s="324"/>
      <c r="M5" s="322">
        <f ca="1">I5+1</f>
        <v>45539</v>
      </c>
      <c r="N5" s="323"/>
      <c r="O5" s="323"/>
      <c r="P5" s="324"/>
      <c r="Q5" s="322">
        <f ca="1">M5+1</f>
        <v>45540</v>
      </c>
      <c r="R5" s="323"/>
      <c r="S5" s="323"/>
      <c r="T5" s="324"/>
      <c r="U5" s="322">
        <f ca="1">Q5+1</f>
        <v>45541</v>
      </c>
      <c r="V5" s="323"/>
      <c r="W5" s="323"/>
      <c r="X5" s="324"/>
      <c r="Y5" s="322">
        <f ca="1">U5+1</f>
        <v>45542</v>
      </c>
      <c r="Z5" s="323"/>
      <c r="AA5" s="323"/>
      <c r="AB5" s="324"/>
      <c r="AC5" s="322">
        <f ca="1">Y5+1</f>
        <v>45543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207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1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2-8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45544</v>
      </c>
      <c r="F5" s="320"/>
      <c r="G5" s="320"/>
      <c r="H5" s="321"/>
      <c r="I5" s="322">
        <f ca="1">E5+1</f>
        <v>45545</v>
      </c>
      <c r="J5" s="323"/>
      <c r="K5" s="323"/>
      <c r="L5" s="324"/>
      <c r="M5" s="322">
        <f ca="1">I5+1</f>
        <v>45546</v>
      </c>
      <c r="N5" s="323"/>
      <c r="O5" s="323"/>
      <c r="P5" s="324"/>
      <c r="Q5" s="322">
        <f ca="1">M5+1</f>
        <v>45547</v>
      </c>
      <c r="R5" s="323"/>
      <c r="S5" s="323"/>
      <c r="T5" s="324"/>
      <c r="U5" s="322">
        <f ca="1">Q5+1</f>
        <v>45548</v>
      </c>
      <c r="V5" s="323"/>
      <c r="W5" s="323"/>
      <c r="X5" s="324"/>
      <c r="Y5" s="322">
        <f ca="1">U5+1</f>
        <v>45549</v>
      </c>
      <c r="Z5" s="323"/>
      <c r="AA5" s="323"/>
      <c r="AB5" s="324"/>
      <c r="AC5" s="322">
        <f ca="1">Y5+1</f>
        <v>45550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208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50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0000"/>
    <pageSetUpPr fitToPage="1"/>
  </sheetPr>
  <dimension ref="B1:P30"/>
  <sheetViews>
    <sheetView tabSelected="1" workbookViewId="0">
      <selection activeCell="C19" sqref="C19"/>
    </sheetView>
  </sheetViews>
  <sheetFormatPr defaultRowHeight="13.5"/>
  <cols>
    <col min="1" max="1" width="1.875" customWidth="1"/>
    <col min="2" max="2" width="12.875" customWidth="1"/>
    <col min="3" max="3" width="26" customWidth="1"/>
    <col min="4" max="4" width="31.875" customWidth="1"/>
    <col min="5" max="5" width="1.625" customWidth="1"/>
    <col min="6" max="6" width="0.125" hidden="1" customWidth="1"/>
    <col min="7" max="7" width="13.25" hidden="1" customWidth="1"/>
    <col min="8" max="8" width="7" hidden="1" customWidth="1"/>
    <col min="9" max="9" width="25" hidden="1" customWidth="1"/>
    <col min="10" max="10" width="18.25" hidden="1" customWidth="1"/>
    <col min="11" max="11" width="3.25" customWidth="1"/>
    <col min="12" max="12" width="1.5" customWidth="1"/>
    <col min="13" max="13" width="83.625" customWidth="1"/>
    <col min="14" max="14" width="17.75" customWidth="1"/>
    <col min="15" max="15" width="12.625" customWidth="1"/>
    <col min="16" max="16" width="11" customWidth="1"/>
  </cols>
  <sheetData>
    <row r="1" spans="2:16" ht="10.5" customHeight="1"/>
    <row r="2" spans="2:16" ht="34.5" customHeight="1">
      <c r="B2" s="139" t="s">
        <v>87</v>
      </c>
      <c r="C2" s="139"/>
      <c r="D2" s="139"/>
      <c r="M2" s="31" t="s">
        <v>48</v>
      </c>
    </row>
    <row r="3" spans="2:16" ht="30" customHeight="1">
      <c r="B3" s="141" t="s">
        <v>15</v>
      </c>
      <c r="C3" s="142"/>
      <c r="D3" s="76"/>
      <c r="K3" s="29" t="s">
        <v>46</v>
      </c>
      <c r="L3" s="17"/>
      <c r="M3" s="32" t="s">
        <v>101</v>
      </c>
      <c r="N3" s="17"/>
      <c r="O3" s="17"/>
    </row>
    <row r="4" spans="2:16" ht="30" customHeight="1">
      <c r="B4" s="141" t="s">
        <v>14</v>
      </c>
      <c r="C4" s="142"/>
      <c r="D4" s="76"/>
      <c r="K4" s="29" t="s">
        <v>46</v>
      </c>
      <c r="L4" s="17"/>
      <c r="M4" s="18" t="s">
        <v>96</v>
      </c>
      <c r="N4" s="17"/>
      <c r="O4" s="17"/>
    </row>
    <row r="5" spans="2:16" ht="30" customHeight="1">
      <c r="C5" s="9"/>
      <c r="D5" s="12"/>
      <c r="I5" s="11" t="s">
        <v>33</v>
      </c>
      <c r="J5" t="s">
        <v>34</v>
      </c>
      <c r="K5" s="29"/>
      <c r="L5" s="17"/>
      <c r="M5" s="17"/>
      <c r="N5" s="17"/>
      <c r="O5" s="17"/>
    </row>
    <row r="6" spans="2:16" ht="30" customHeight="1">
      <c r="B6" s="140" t="s">
        <v>31</v>
      </c>
      <c r="C6" s="10" t="s">
        <v>32</v>
      </c>
      <c r="D6" s="77"/>
      <c r="K6" s="138" t="s">
        <v>46</v>
      </c>
      <c r="L6" s="17"/>
      <c r="M6" s="137" t="s">
        <v>140</v>
      </c>
      <c r="N6" s="17"/>
      <c r="O6" s="17"/>
    </row>
    <row r="7" spans="2:16" ht="30" customHeight="1">
      <c r="B7" s="140"/>
      <c r="C7" s="80"/>
      <c r="D7" s="77"/>
      <c r="K7" s="138"/>
      <c r="L7" s="17"/>
      <c r="M7" s="137"/>
      <c r="N7" s="17"/>
      <c r="O7" s="17"/>
    </row>
    <row r="8" spans="2:16" ht="30" customHeight="1">
      <c r="B8" s="140" t="s">
        <v>43</v>
      </c>
      <c r="C8" s="140"/>
      <c r="D8" s="81"/>
      <c r="K8" s="29"/>
      <c r="L8" s="17"/>
      <c r="M8" s="17"/>
      <c r="N8" s="17"/>
      <c r="O8" s="17"/>
      <c r="P8" t="s">
        <v>138</v>
      </c>
    </row>
    <row r="9" spans="2:16" ht="30" customHeight="1">
      <c r="I9" t="s">
        <v>27</v>
      </c>
      <c r="J9" t="s">
        <v>29</v>
      </c>
      <c r="K9" s="29"/>
      <c r="P9" t="s">
        <v>34</v>
      </c>
    </row>
    <row r="10" spans="2:16" ht="30" customHeight="1">
      <c r="B10" s="140" t="s">
        <v>44</v>
      </c>
      <c r="C10" s="30" t="s">
        <v>133</v>
      </c>
      <c r="D10" s="78"/>
      <c r="I10" t="s">
        <v>28</v>
      </c>
      <c r="J10" t="s">
        <v>30</v>
      </c>
      <c r="K10" s="29" t="s">
        <v>46</v>
      </c>
      <c r="M10" t="s">
        <v>97</v>
      </c>
      <c r="P10" t="s">
        <v>139</v>
      </c>
    </row>
    <row r="11" spans="2:16" ht="30" customHeight="1">
      <c r="B11" s="140"/>
      <c r="C11" s="10" t="s">
        <v>45</v>
      </c>
      <c r="D11" s="78"/>
      <c r="K11" s="29" t="s">
        <v>46</v>
      </c>
      <c r="L11" s="17"/>
      <c r="M11" s="18" t="s">
        <v>98</v>
      </c>
      <c r="N11" s="17"/>
      <c r="O11" s="17"/>
    </row>
    <row r="12" spans="2:16" ht="30" customHeight="1" thickBot="1">
      <c r="L12" s="17"/>
      <c r="M12" s="17"/>
      <c r="N12" s="17"/>
      <c r="O12" s="17"/>
    </row>
    <row r="13" spans="2:16" ht="30" customHeight="1">
      <c r="B13" s="134" t="s">
        <v>91</v>
      </c>
      <c r="C13" s="135"/>
      <c r="D13" s="136"/>
      <c r="E13" s="69"/>
      <c r="F13" s="66"/>
      <c r="G13" s="67"/>
    </row>
    <row r="14" spans="2:16" ht="36" customHeight="1">
      <c r="B14" s="43" t="s">
        <v>88</v>
      </c>
      <c r="C14" s="79" t="s">
        <v>89</v>
      </c>
      <c r="D14" s="79" t="s">
        <v>84</v>
      </c>
      <c r="F14" s="65"/>
      <c r="G14" s="68"/>
    </row>
    <row r="15" spans="2:16" ht="22.5" customHeight="1"/>
    <row r="16" spans="2:16" ht="22.5" customHeight="1"/>
    <row r="17" ht="22.5" customHeight="1"/>
    <row r="18" ht="22.5" customHeight="1"/>
    <row r="19" ht="22.5" customHeight="1"/>
    <row r="20" ht="22.5" customHeight="1"/>
    <row r="21" ht="22.5" customHeight="1"/>
    <row r="22" ht="22.5" customHeight="1"/>
    <row r="23" ht="22.5" customHeight="1"/>
    <row r="24" ht="22.5" customHeight="1"/>
    <row r="25" ht="22.5" customHeight="1"/>
    <row r="26" ht="22.5" customHeight="1"/>
    <row r="27" ht="22.5" customHeight="1"/>
    <row r="28" ht="22.5" customHeight="1"/>
    <row r="29" ht="22.5" customHeight="1"/>
    <row r="30" ht="22.5" customHeight="1"/>
  </sheetData>
  <sheetProtection formatCells="0" formatColumns="0" formatRows="0" selectLockedCells="1"/>
  <mergeCells count="9">
    <mergeCell ref="B13:D13"/>
    <mergeCell ref="M6:M7"/>
    <mergeCell ref="K6:K7"/>
    <mergeCell ref="B2:D2"/>
    <mergeCell ref="B10:B11"/>
    <mergeCell ref="B8:C8"/>
    <mergeCell ref="B6:B7"/>
    <mergeCell ref="B3:C3"/>
    <mergeCell ref="B4:C4"/>
  </mergeCells>
  <phoneticPr fontId="3"/>
  <conditionalFormatting sqref="C7 D8">
    <cfRule type="containsBlanks" dxfId="83" priority="7" stopIfTrue="1">
      <formula>LEN(TRIM(C7))=0</formula>
    </cfRule>
  </conditionalFormatting>
  <dataValidations count="3">
    <dataValidation type="list" allowBlank="1" showInputMessage="1" showErrorMessage="1" sqref="D8">
      <formula1>所属センター</formula1>
    </dataValidation>
    <dataValidation type="list" allowBlank="1" showInputMessage="1" showErrorMessage="1" sqref="C7">
      <formula1>$P$8:$P$10</formula1>
    </dataValidation>
    <dataValidation imeMode="on" allowBlank="1" showInputMessage="1" showErrorMessage="1" sqref="D3:D4 D6:D7 D10:D11"/>
  </dataValidations>
  <pageMargins left="0.70866141732283472" right="0.70866141732283472" top="0.74803149606299213" bottom="0.74803149606299213" header="0.31496062992125984" footer="0.31496062992125984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2-9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45551</v>
      </c>
      <c r="F5" s="320"/>
      <c r="G5" s="320"/>
      <c r="H5" s="321"/>
      <c r="I5" s="322">
        <f ca="1">E5+1</f>
        <v>45552</v>
      </c>
      <c r="J5" s="323"/>
      <c r="K5" s="323"/>
      <c r="L5" s="324"/>
      <c r="M5" s="322">
        <f ca="1">I5+1</f>
        <v>45553</v>
      </c>
      <c r="N5" s="323"/>
      <c r="O5" s="323"/>
      <c r="P5" s="324"/>
      <c r="Q5" s="322">
        <f ca="1">M5+1</f>
        <v>45554</v>
      </c>
      <c r="R5" s="323"/>
      <c r="S5" s="323"/>
      <c r="T5" s="324"/>
      <c r="U5" s="322">
        <f ca="1">Q5+1</f>
        <v>45555</v>
      </c>
      <c r="V5" s="323"/>
      <c r="W5" s="323"/>
      <c r="X5" s="324"/>
      <c r="Y5" s="322">
        <f ca="1">U5+1</f>
        <v>45556</v>
      </c>
      <c r="Z5" s="323"/>
      <c r="AA5" s="323"/>
      <c r="AB5" s="324"/>
      <c r="AC5" s="322">
        <f ca="1">Y5+1</f>
        <v>45557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209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9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2-10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45558</v>
      </c>
      <c r="F5" s="320"/>
      <c r="G5" s="320"/>
      <c r="H5" s="321"/>
      <c r="I5" s="322">
        <f ca="1">E5+1</f>
        <v>45559</v>
      </c>
      <c r="J5" s="323"/>
      <c r="K5" s="323"/>
      <c r="L5" s="324"/>
      <c r="M5" s="322">
        <f ca="1">I5+1</f>
        <v>45560</v>
      </c>
      <c r="N5" s="323"/>
      <c r="O5" s="323"/>
      <c r="P5" s="324"/>
      <c r="Q5" s="322">
        <f ca="1">M5+1</f>
        <v>45561</v>
      </c>
      <c r="R5" s="323"/>
      <c r="S5" s="323"/>
      <c r="T5" s="324"/>
      <c r="U5" s="322">
        <f ca="1">Q5+1</f>
        <v>45562</v>
      </c>
      <c r="V5" s="323"/>
      <c r="W5" s="323"/>
      <c r="X5" s="324"/>
      <c r="Y5" s="322">
        <f ca="1">U5+1</f>
        <v>45563</v>
      </c>
      <c r="Z5" s="323"/>
      <c r="AA5" s="323"/>
      <c r="AB5" s="324"/>
      <c r="AC5" s="322">
        <f ca="1">Y5+1</f>
        <v>45564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210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8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2-11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45565</v>
      </c>
      <c r="F5" s="320"/>
      <c r="G5" s="320"/>
      <c r="H5" s="321"/>
      <c r="I5" s="322">
        <f ca="1">E5+1</f>
        <v>45566</v>
      </c>
      <c r="J5" s="323"/>
      <c r="K5" s="323"/>
      <c r="L5" s="324"/>
      <c r="M5" s="322">
        <f ca="1">I5+1</f>
        <v>45567</v>
      </c>
      <c r="N5" s="323"/>
      <c r="O5" s="323"/>
      <c r="P5" s="324"/>
      <c r="Q5" s="322">
        <f ca="1">M5+1</f>
        <v>45568</v>
      </c>
      <c r="R5" s="323"/>
      <c r="S5" s="323"/>
      <c r="T5" s="324"/>
      <c r="U5" s="322">
        <f ca="1">Q5+1</f>
        <v>45569</v>
      </c>
      <c r="V5" s="323"/>
      <c r="W5" s="323"/>
      <c r="X5" s="324"/>
      <c r="Y5" s="322">
        <f ca="1">U5+1</f>
        <v>45570</v>
      </c>
      <c r="Z5" s="323"/>
      <c r="AA5" s="323"/>
      <c r="AB5" s="324"/>
      <c r="AC5" s="322">
        <f ca="1">Y5+1</f>
        <v>45571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211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7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2-12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45572</v>
      </c>
      <c r="F5" s="320"/>
      <c r="G5" s="320"/>
      <c r="H5" s="321"/>
      <c r="I5" s="322">
        <f ca="1">E5+1</f>
        <v>45573</v>
      </c>
      <c r="J5" s="323"/>
      <c r="K5" s="323"/>
      <c r="L5" s="324"/>
      <c r="M5" s="322">
        <f ca="1">I5+1</f>
        <v>45574</v>
      </c>
      <c r="N5" s="323"/>
      <c r="O5" s="323"/>
      <c r="P5" s="324"/>
      <c r="Q5" s="322">
        <f ca="1">M5+1</f>
        <v>45575</v>
      </c>
      <c r="R5" s="323"/>
      <c r="S5" s="323"/>
      <c r="T5" s="324"/>
      <c r="U5" s="322">
        <f ca="1">Q5+1</f>
        <v>45576</v>
      </c>
      <c r="V5" s="323"/>
      <c r="W5" s="323"/>
      <c r="X5" s="324"/>
      <c r="Y5" s="322">
        <f ca="1">U5+1</f>
        <v>45577</v>
      </c>
      <c r="Z5" s="323"/>
      <c r="AA5" s="323"/>
      <c r="AB5" s="324"/>
      <c r="AC5" s="322">
        <f ca="1">Y5+1</f>
        <v>45578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212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6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2-13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45579</v>
      </c>
      <c r="F5" s="320"/>
      <c r="G5" s="320"/>
      <c r="H5" s="321"/>
      <c r="I5" s="322">
        <f ca="1">E5+1</f>
        <v>45580</v>
      </c>
      <c r="J5" s="323"/>
      <c r="K5" s="323"/>
      <c r="L5" s="324"/>
      <c r="M5" s="322">
        <f ca="1">I5+1</f>
        <v>45581</v>
      </c>
      <c r="N5" s="323"/>
      <c r="O5" s="323"/>
      <c r="P5" s="324"/>
      <c r="Q5" s="322">
        <f ca="1">M5+1</f>
        <v>45582</v>
      </c>
      <c r="R5" s="323"/>
      <c r="S5" s="323"/>
      <c r="T5" s="324"/>
      <c r="U5" s="322">
        <f ca="1">Q5+1</f>
        <v>45583</v>
      </c>
      <c r="V5" s="323"/>
      <c r="W5" s="323"/>
      <c r="X5" s="324"/>
      <c r="Y5" s="322">
        <f ca="1">U5+1</f>
        <v>45584</v>
      </c>
      <c r="Z5" s="323"/>
      <c r="AA5" s="323"/>
      <c r="AB5" s="324"/>
      <c r="AC5" s="322">
        <f ca="1">Y5+1</f>
        <v>45585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213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5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2-14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45586</v>
      </c>
      <c r="F5" s="320"/>
      <c r="G5" s="320"/>
      <c r="H5" s="321"/>
      <c r="I5" s="322">
        <f ca="1">E5+1</f>
        <v>45587</v>
      </c>
      <c r="J5" s="323"/>
      <c r="K5" s="323"/>
      <c r="L5" s="324"/>
      <c r="M5" s="322">
        <f ca="1">I5+1</f>
        <v>45588</v>
      </c>
      <c r="N5" s="323"/>
      <c r="O5" s="323"/>
      <c r="P5" s="324"/>
      <c r="Q5" s="322">
        <f ca="1">M5+1</f>
        <v>45589</v>
      </c>
      <c r="R5" s="323"/>
      <c r="S5" s="323"/>
      <c r="T5" s="324"/>
      <c r="U5" s="322">
        <f ca="1">Q5+1</f>
        <v>45590</v>
      </c>
      <c r="V5" s="323"/>
      <c r="W5" s="323"/>
      <c r="X5" s="324"/>
      <c r="Y5" s="322">
        <f ca="1">U5+1</f>
        <v>45591</v>
      </c>
      <c r="Z5" s="323"/>
      <c r="AA5" s="323"/>
      <c r="AB5" s="324"/>
      <c r="AC5" s="322">
        <f ca="1">Y5+1</f>
        <v>45592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214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4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2-15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45593</v>
      </c>
      <c r="F5" s="320"/>
      <c r="G5" s="320"/>
      <c r="H5" s="321"/>
      <c r="I5" s="322">
        <f ca="1">E5+1</f>
        <v>45594</v>
      </c>
      <c r="J5" s="323"/>
      <c r="K5" s="323"/>
      <c r="L5" s="324"/>
      <c r="M5" s="322">
        <f ca="1">I5+1</f>
        <v>45595</v>
      </c>
      <c r="N5" s="323"/>
      <c r="O5" s="323"/>
      <c r="P5" s="324"/>
      <c r="Q5" s="322">
        <f ca="1">M5+1</f>
        <v>45596</v>
      </c>
      <c r="R5" s="323"/>
      <c r="S5" s="323"/>
      <c r="T5" s="324"/>
      <c r="U5" s="322">
        <f ca="1">Q5+1</f>
        <v>45597</v>
      </c>
      <c r="V5" s="323"/>
      <c r="W5" s="323"/>
      <c r="X5" s="324"/>
      <c r="Y5" s="322">
        <f ca="1">U5+1</f>
        <v>45598</v>
      </c>
      <c r="Z5" s="323"/>
      <c r="AA5" s="323"/>
      <c r="AB5" s="324"/>
      <c r="AC5" s="322">
        <f ca="1">Y5+1</f>
        <v>45599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215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3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2-16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45600</v>
      </c>
      <c r="F5" s="320"/>
      <c r="G5" s="320"/>
      <c r="H5" s="321"/>
      <c r="I5" s="322">
        <f ca="1">E5+1</f>
        <v>45601</v>
      </c>
      <c r="J5" s="323"/>
      <c r="K5" s="323"/>
      <c r="L5" s="324"/>
      <c r="M5" s="322">
        <f ca="1">I5+1</f>
        <v>45602</v>
      </c>
      <c r="N5" s="323"/>
      <c r="O5" s="323"/>
      <c r="P5" s="324"/>
      <c r="Q5" s="322">
        <f ca="1">M5+1</f>
        <v>45603</v>
      </c>
      <c r="R5" s="323"/>
      <c r="S5" s="323"/>
      <c r="T5" s="324"/>
      <c r="U5" s="322">
        <f ca="1">Q5+1</f>
        <v>45604</v>
      </c>
      <c r="V5" s="323"/>
      <c r="W5" s="323"/>
      <c r="X5" s="324"/>
      <c r="Y5" s="322">
        <f ca="1">U5+1</f>
        <v>45605</v>
      </c>
      <c r="Z5" s="323"/>
      <c r="AA5" s="323"/>
      <c r="AB5" s="324"/>
      <c r="AC5" s="322">
        <f ca="1">Y5+1</f>
        <v>45606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216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2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2-17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45607</v>
      </c>
      <c r="F5" s="320"/>
      <c r="G5" s="320"/>
      <c r="H5" s="321"/>
      <c r="I5" s="322">
        <f ca="1">E5+1</f>
        <v>45608</v>
      </c>
      <c r="J5" s="323"/>
      <c r="K5" s="323"/>
      <c r="L5" s="324"/>
      <c r="M5" s="322">
        <f ca="1">I5+1</f>
        <v>45609</v>
      </c>
      <c r="N5" s="323"/>
      <c r="O5" s="323"/>
      <c r="P5" s="324"/>
      <c r="Q5" s="322">
        <f ca="1">M5+1</f>
        <v>45610</v>
      </c>
      <c r="R5" s="323"/>
      <c r="S5" s="323"/>
      <c r="T5" s="324"/>
      <c r="U5" s="322">
        <f ca="1">Q5+1</f>
        <v>45611</v>
      </c>
      <c r="V5" s="323"/>
      <c r="W5" s="323"/>
      <c r="X5" s="324"/>
      <c r="Y5" s="322">
        <f ca="1">U5+1</f>
        <v>45612</v>
      </c>
      <c r="Z5" s="323"/>
      <c r="AA5" s="323"/>
      <c r="AB5" s="324"/>
      <c r="AC5" s="322">
        <f ca="1">Y5+1</f>
        <v>45613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217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1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2-18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45614</v>
      </c>
      <c r="F5" s="320"/>
      <c r="G5" s="320"/>
      <c r="H5" s="321"/>
      <c r="I5" s="322">
        <f ca="1">E5+1</f>
        <v>45615</v>
      </c>
      <c r="J5" s="323"/>
      <c r="K5" s="323"/>
      <c r="L5" s="324"/>
      <c r="M5" s="322">
        <f ca="1">I5+1</f>
        <v>45616</v>
      </c>
      <c r="N5" s="323"/>
      <c r="O5" s="323"/>
      <c r="P5" s="324"/>
      <c r="Q5" s="322">
        <f ca="1">M5+1</f>
        <v>45617</v>
      </c>
      <c r="R5" s="323"/>
      <c r="S5" s="323"/>
      <c r="T5" s="324"/>
      <c r="U5" s="322">
        <f ca="1">Q5+1</f>
        <v>45618</v>
      </c>
      <c r="V5" s="323"/>
      <c r="W5" s="323"/>
      <c r="X5" s="324"/>
      <c r="Y5" s="322">
        <f ca="1">U5+1</f>
        <v>45619</v>
      </c>
      <c r="Z5" s="323"/>
      <c r="AA5" s="323"/>
      <c r="AB5" s="324"/>
      <c r="AC5" s="322">
        <f ca="1">Y5+1</f>
        <v>45620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218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40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rgb="FFFFC000"/>
    <pageSetUpPr fitToPage="1"/>
  </sheetPr>
  <dimension ref="A2:AE69"/>
  <sheetViews>
    <sheetView topLeftCell="A11" workbookViewId="0">
      <selection activeCell="B11" sqref="B11:K11"/>
    </sheetView>
  </sheetViews>
  <sheetFormatPr defaultRowHeight="13.5"/>
  <cols>
    <col min="1" max="1" width="3.25" customWidth="1"/>
    <col min="3" max="3" width="15.875" customWidth="1"/>
    <col min="4" max="4" width="17.5" customWidth="1"/>
    <col min="5" max="5" width="17.375" customWidth="1"/>
    <col min="6" max="6" width="6.375" customWidth="1"/>
    <col min="7" max="7" width="6.125" customWidth="1"/>
    <col min="8" max="8" width="12.375" customWidth="1"/>
    <col min="9" max="9" width="11.25" customWidth="1"/>
    <col min="10" max="10" width="7" customWidth="1"/>
    <col min="11" max="11" width="6.625" customWidth="1"/>
    <col min="12" max="12" width="7.125" customWidth="1"/>
    <col min="15" max="15" width="20.375" bestFit="1" customWidth="1"/>
  </cols>
  <sheetData>
    <row r="2" spans="2:21" ht="17.25" customHeight="1">
      <c r="B2" s="25" t="s">
        <v>90</v>
      </c>
      <c r="C2" s="26"/>
      <c r="D2" s="26"/>
      <c r="E2" s="26"/>
      <c r="F2" s="26"/>
      <c r="G2" s="26"/>
      <c r="H2" s="26"/>
      <c r="I2" s="26"/>
      <c r="J2" s="26"/>
      <c r="K2" s="26"/>
    </row>
    <row r="3" spans="2:21" ht="16.5" customHeight="1">
      <c r="B3" s="26"/>
      <c r="C3" s="26"/>
      <c r="D3" s="26"/>
      <c r="E3" s="26"/>
      <c r="F3" s="26"/>
      <c r="G3" s="26"/>
      <c r="H3" s="26"/>
      <c r="I3" s="191" t="s">
        <v>172</v>
      </c>
      <c r="J3" s="192"/>
      <c r="K3" s="192"/>
    </row>
    <row r="4" spans="2:21" ht="16.5" customHeight="1">
      <c r="B4" s="26"/>
      <c r="C4" s="26"/>
      <c r="D4" s="26"/>
      <c r="E4" s="26"/>
      <c r="F4" s="26"/>
      <c r="G4" s="26"/>
      <c r="H4" s="26"/>
      <c r="I4" s="207">
        <v>45017</v>
      </c>
      <c r="J4" s="208"/>
      <c r="K4" s="208"/>
    </row>
    <row r="5" spans="2:21" ht="13.5" customHeight="1">
      <c r="B5" s="26"/>
      <c r="C5" s="26"/>
      <c r="D5" s="26"/>
      <c r="E5" s="26"/>
      <c r="F5" s="26"/>
      <c r="G5" s="26"/>
      <c r="H5" s="26"/>
      <c r="I5" s="26"/>
      <c r="J5" s="26"/>
      <c r="K5" s="26"/>
    </row>
    <row r="6" spans="2:21" ht="15" customHeight="1">
      <c r="B6" s="200" t="str">
        <f>IF(ISERROR(VLOOKUP(DATA!D8,DATA!I9:J10,2)),"",VLOOKUP(DATA!D8,DATA!I9:J10,2))</f>
        <v/>
      </c>
      <c r="C6" s="200"/>
      <c r="D6" s="200"/>
      <c r="E6" s="200"/>
      <c r="F6" s="200"/>
      <c r="G6" s="200"/>
      <c r="H6" s="200"/>
      <c r="I6" s="200"/>
      <c r="J6" s="200"/>
      <c r="K6" s="200"/>
    </row>
    <row r="7" spans="2:21" ht="9.75" customHeight="1"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2:21" ht="18" customHeight="1">
      <c r="B8" s="26"/>
      <c r="C8" s="26"/>
      <c r="D8" s="26"/>
      <c r="E8" s="26"/>
      <c r="F8" s="209" t="str">
        <f>DATA!D3&amp;"長　　"</f>
        <v>長　　</v>
      </c>
      <c r="G8" s="209"/>
      <c r="H8" s="209"/>
      <c r="I8" s="209"/>
      <c r="J8" s="209"/>
      <c r="K8" s="25"/>
    </row>
    <row r="9" spans="2:21" ht="20.25" customHeight="1">
      <c r="B9" s="26"/>
      <c r="C9" s="26"/>
      <c r="D9" s="26"/>
      <c r="E9" s="26"/>
      <c r="F9" s="26"/>
      <c r="G9" s="26"/>
      <c r="H9" s="210"/>
      <c r="I9" s="210"/>
      <c r="J9" s="210"/>
      <c r="K9" s="26"/>
    </row>
    <row r="10" spans="2:21" ht="9" customHeight="1">
      <c r="B10" s="26"/>
      <c r="C10" s="26"/>
      <c r="D10" s="26"/>
      <c r="E10" s="26"/>
      <c r="F10" s="26"/>
      <c r="G10" s="26"/>
      <c r="H10" s="33"/>
      <c r="I10" s="33"/>
      <c r="J10" s="33"/>
      <c r="K10" s="26"/>
    </row>
    <row r="11" spans="2:21" ht="22.5" customHeight="1">
      <c r="B11" s="143" t="str">
        <f ca="1">IF($C$66="3",DBCS(TEXT(DATE(指定年度,4,1),"ggge年度 初任者研修  ")&amp; $C$66 &amp;"学期 指導報告書・年間実績報告書"),DBCS(TEXT(DATE(指定年度,4,1),"ggge年度 初任者研修  ")&amp; $C$66 &amp;"学期 指導報告書"))</f>
        <v>令和６年度　初任者研修　　１学期　指導報告書</v>
      </c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</row>
    <row r="12" spans="2:21" ht="11.25" customHeight="1" thickBot="1">
      <c r="B12" s="26"/>
      <c r="C12" s="26"/>
      <c r="D12" s="26"/>
      <c r="E12" s="26"/>
      <c r="F12" s="26"/>
      <c r="G12" s="26"/>
      <c r="H12" s="26"/>
      <c r="I12" s="26"/>
      <c r="J12" s="26"/>
      <c r="K12" s="26"/>
    </row>
    <row r="13" spans="2:21" ht="30" customHeight="1">
      <c r="B13" s="146" t="s">
        <v>49</v>
      </c>
      <c r="C13" s="147"/>
      <c r="D13" s="211">
        <f>DATA!D3</f>
        <v>0</v>
      </c>
      <c r="E13" s="212"/>
      <c r="F13" s="147" t="s">
        <v>17</v>
      </c>
      <c r="G13" s="147"/>
      <c r="H13" s="144">
        <f>DATA!D4</f>
        <v>0</v>
      </c>
      <c r="I13" s="144"/>
      <c r="J13" s="144"/>
      <c r="K13" s="145"/>
      <c r="O13" s="86"/>
    </row>
    <row r="14" spans="2:21" ht="30" customHeight="1">
      <c r="B14" s="201" t="s">
        <v>50</v>
      </c>
      <c r="C14" s="27" t="s">
        <v>133</v>
      </c>
      <c r="D14" s="205">
        <f>DATA!D10</f>
        <v>0</v>
      </c>
      <c r="E14" s="206"/>
      <c r="F14" s="162" t="s">
        <v>47</v>
      </c>
      <c r="G14" s="162"/>
      <c r="H14" s="195">
        <f>DATA!D6</f>
        <v>0</v>
      </c>
      <c r="I14" s="193">
        <f>DATA!C7</f>
        <v>0</v>
      </c>
      <c r="J14" s="195">
        <f>DATA!D7</f>
        <v>0</v>
      </c>
      <c r="K14" s="196"/>
    </row>
    <row r="15" spans="2:21" ht="30" customHeight="1" thickBot="1">
      <c r="B15" s="202"/>
      <c r="C15" s="28" t="s">
        <v>51</v>
      </c>
      <c r="D15" s="203">
        <f>DATA!D11</f>
        <v>0</v>
      </c>
      <c r="E15" s="204"/>
      <c r="F15" s="174"/>
      <c r="G15" s="174"/>
      <c r="H15" s="197"/>
      <c r="I15" s="194"/>
      <c r="J15" s="197"/>
      <c r="K15" s="198"/>
    </row>
    <row r="16" spans="2:21" ht="30" customHeight="1">
      <c r="B16" s="153" t="s">
        <v>53</v>
      </c>
      <c r="C16" s="213" t="s">
        <v>85</v>
      </c>
      <c r="D16" s="213"/>
      <c r="E16" s="214"/>
      <c r="F16" s="44" t="s">
        <v>24</v>
      </c>
      <c r="G16" s="45" t="s">
        <v>26</v>
      </c>
      <c r="H16" s="199" t="s">
        <v>52</v>
      </c>
      <c r="I16" s="199"/>
      <c r="J16" s="44" t="s">
        <v>24</v>
      </c>
      <c r="K16" s="46" t="s">
        <v>26</v>
      </c>
    </row>
    <row r="17" spans="1:15" ht="30" customHeight="1">
      <c r="B17" s="154"/>
      <c r="C17" s="148" t="s">
        <v>25</v>
      </c>
      <c r="D17" s="152" t="s">
        <v>115</v>
      </c>
      <c r="E17" s="152"/>
      <c r="F17" s="27">
        <f ca="1">INDIRECT("'"&amp;$C$67&amp;"'!$G$51")</f>
        <v>0</v>
      </c>
      <c r="G17" s="27">
        <f ca="1">INDIRECT("'"&amp;$C$67&amp;"'!$I$51")</f>
        <v>0</v>
      </c>
      <c r="H17" s="150" t="s">
        <v>113</v>
      </c>
      <c r="I17" s="27" t="s">
        <v>100</v>
      </c>
      <c r="J17" s="27">
        <f ca="1">INDIRECT("'"&amp;$C$67&amp;"'!$Q$58")</f>
        <v>0</v>
      </c>
      <c r="K17" s="34">
        <f ca="1">INDIRECT("'"&amp;$C$67&amp;"'!$R$58")</f>
        <v>0</v>
      </c>
    </row>
    <row r="18" spans="1:15" ht="30" customHeight="1">
      <c r="B18" s="154"/>
      <c r="C18" s="148"/>
      <c r="D18" s="152" t="s">
        <v>116</v>
      </c>
      <c r="E18" s="152"/>
      <c r="F18" s="27">
        <f ca="1">INDIRECT("'"&amp;$C$67&amp;"'!$G$52")</f>
        <v>0</v>
      </c>
      <c r="G18" s="27">
        <f ca="1">INDIRECT("'"&amp;$C$67&amp;"'!$I$52")</f>
        <v>0</v>
      </c>
      <c r="H18" s="150"/>
      <c r="I18" s="27" t="s">
        <v>54</v>
      </c>
      <c r="J18" s="27">
        <f ca="1">INDIRECT("'"&amp;$C$67&amp;"'!$Q$59")</f>
        <v>0</v>
      </c>
      <c r="K18" s="34">
        <f ca="1">INDIRECT("'"&amp;$C$67&amp;"'!$R$59")</f>
        <v>0</v>
      </c>
    </row>
    <row r="19" spans="1:15" ht="30" customHeight="1">
      <c r="B19" s="154"/>
      <c r="C19" s="148"/>
      <c r="D19" s="152" t="s">
        <v>134</v>
      </c>
      <c r="E19" s="152"/>
      <c r="F19" s="27">
        <f ca="1">INDIRECT("'"&amp;$C$67&amp;"'!$G$53")</f>
        <v>0</v>
      </c>
      <c r="G19" s="27">
        <f ca="1">INDIRECT("'"&amp;$C$67&amp;"'!$I$53")</f>
        <v>0</v>
      </c>
      <c r="H19" s="150" t="s">
        <v>114</v>
      </c>
      <c r="I19" s="27" t="s">
        <v>100</v>
      </c>
      <c r="J19" s="27">
        <f ca="1">INDIRECT("'"&amp;$C$67&amp;"'!$Q$60")</f>
        <v>0</v>
      </c>
      <c r="K19" s="34">
        <f ca="1">INDIRECT("'"&amp;$C$67&amp;"'!$R$60")</f>
        <v>0</v>
      </c>
    </row>
    <row r="20" spans="1:15" ht="30" customHeight="1">
      <c r="B20" s="154"/>
      <c r="C20" s="148"/>
      <c r="D20" s="152" t="s">
        <v>135</v>
      </c>
      <c r="E20" s="152"/>
      <c r="F20" s="27">
        <f ca="1">INDIRECT("'"&amp;$C$67&amp;"'!$G$54")</f>
        <v>0</v>
      </c>
      <c r="G20" s="27">
        <f ca="1">INDIRECT("'"&amp;$C$67&amp;"'!$I$54")</f>
        <v>0</v>
      </c>
      <c r="H20" s="150"/>
      <c r="I20" s="27" t="s">
        <v>54</v>
      </c>
      <c r="J20" s="27">
        <f ca="1">INDIRECT("'"&amp;$C$67&amp;"'!$Q$61")</f>
        <v>0</v>
      </c>
      <c r="K20" s="34">
        <f ca="1">INDIRECT("'"&amp;$C$67&amp;"'!$R$61")</f>
        <v>0</v>
      </c>
    </row>
    <row r="21" spans="1:15" ht="30" customHeight="1">
      <c r="B21" s="154"/>
      <c r="C21" s="151" t="s">
        <v>55</v>
      </c>
      <c r="D21" s="151"/>
      <c r="E21" s="151"/>
      <c r="F21" s="27">
        <f ca="1">INDIRECT("'"&amp;$C$67&amp;"'!$G$55")</f>
        <v>0</v>
      </c>
      <c r="G21" s="27">
        <f ca="1">INDIRECT("'"&amp;$C$67&amp;"'!$I$55")</f>
        <v>0</v>
      </c>
      <c r="H21" s="162"/>
      <c r="I21" s="162"/>
      <c r="J21" s="162"/>
      <c r="K21" s="163"/>
    </row>
    <row r="22" spans="1:15" ht="30" customHeight="1">
      <c r="B22" s="154"/>
      <c r="C22" s="152" t="s">
        <v>23</v>
      </c>
      <c r="D22" s="152"/>
      <c r="E22" s="152"/>
      <c r="F22" s="27">
        <f ca="1">SUM(F17:F21)</f>
        <v>0</v>
      </c>
      <c r="G22" s="27">
        <f ca="1">SUM(G17:G21)</f>
        <v>0</v>
      </c>
      <c r="H22" s="148"/>
      <c r="I22" s="148"/>
      <c r="J22" s="148"/>
      <c r="K22" s="149"/>
    </row>
    <row r="23" spans="1:15" ht="30" customHeight="1">
      <c r="B23" s="154"/>
      <c r="C23" s="148" t="s">
        <v>86</v>
      </c>
      <c r="D23" s="148"/>
      <c r="E23" s="148"/>
      <c r="F23" s="27" t="s">
        <v>24</v>
      </c>
      <c r="G23" s="43" t="s">
        <v>26</v>
      </c>
      <c r="H23" s="148" t="s">
        <v>94</v>
      </c>
      <c r="I23" s="148"/>
      <c r="J23" s="27" t="s">
        <v>24</v>
      </c>
      <c r="K23" s="47" t="s">
        <v>26</v>
      </c>
    </row>
    <row r="24" spans="1:15" ht="30" customHeight="1">
      <c r="B24" s="154"/>
      <c r="C24" s="162" t="s">
        <v>117</v>
      </c>
      <c r="D24" s="43" t="s">
        <v>119</v>
      </c>
      <c r="E24" s="87"/>
      <c r="F24" s="148">
        <f ca="1">INDIRECT("'"&amp;$C$67&amp;"'!$AE$58")</f>
        <v>0</v>
      </c>
      <c r="G24" s="148">
        <f ca="1">INDIRECT("'"&amp;$C$67&amp;"'!$AF$58")</f>
        <v>0</v>
      </c>
      <c r="H24" s="148" t="s">
        <v>56</v>
      </c>
      <c r="I24" s="148"/>
      <c r="J24" s="27">
        <f ca="1">INDIRECT("'"&amp;$C$67&amp;"'!$AC$53")</f>
        <v>0</v>
      </c>
      <c r="K24" s="34">
        <f ca="1">INDIRECT("'"&amp;$C$67&amp;"'!$AE$53")</f>
        <v>0</v>
      </c>
      <c r="M24" s="35"/>
      <c r="N24" s="36"/>
      <c r="O24" s="36"/>
    </row>
    <row r="25" spans="1:15" ht="30" customHeight="1">
      <c r="B25" s="154"/>
      <c r="C25" s="162"/>
      <c r="D25" s="43" t="s">
        <v>120</v>
      </c>
      <c r="E25" s="87"/>
      <c r="F25" s="148"/>
      <c r="G25" s="148"/>
      <c r="H25" s="179" t="s">
        <v>57</v>
      </c>
      <c r="I25" s="179"/>
      <c r="J25" s="179"/>
      <c r="K25" s="180"/>
      <c r="M25" s="37"/>
      <c r="N25" s="38"/>
      <c r="O25" s="38"/>
    </row>
    <row r="26" spans="1:15" ht="16.5" customHeight="1">
      <c r="B26" s="154"/>
      <c r="C26" s="159" t="s">
        <v>118</v>
      </c>
      <c r="D26" s="160"/>
      <c r="E26" s="160"/>
      <c r="F26" s="160"/>
      <c r="G26" s="160"/>
      <c r="H26" s="160"/>
      <c r="I26" s="160"/>
      <c r="J26" s="160"/>
      <c r="K26" s="161"/>
      <c r="M26" s="38"/>
      <c r="N26" s="38"/>
      <c r="O26" s="38"/>
    </row>
    <row r="27" spans="1:15" ht="27.75" customHeight="1" thickBot="1">
      <c r="B27" s="155"/>
      <c r="C27" s="156"/>
      <c r="D27" s="157"/>
      <c r="E27" s="157"/>
      <c r="F27" s="157"/>
      <c r="G27" s="157"/>
      <c r="H27" s="157"/>
      <c r="I27" s="157"/>
      <c r="J27" s="157"/>
      <c r="K27" s="158"/>
      <c r="M27" s="39"/>
      <c r="N27" s="39"/>
      <c r="O27" s="39"/>
    </row>
    <row r="28" spans="1:15" ht="27.75" hidden="1" customHeight="1">
      <c r="A28" s="98"/>
      <c r="B28" s="181" t="s">
        <v>279</v>
      </c>
      <c r="C28" s="184" t="s">
        <v>280</v>
      </c>
      <c r="D28" s="184"/>
      <c r="E28" s="184"/>
      <c r="F28" s="111" t="s">
        <v>281</v>
      </c>
      <c r="G28" s="111" t="s">
        <v>282</v>
      </c>
      <c r="H28" s="184" t="s">
        <v>283</v>
      </c>
      <c r="I28" s="184"/>
      <c r="J28" s="184"/>
      <c r="K28" s="185"/>
      <c r="L28" s="98"/>
      <c r="M28" s="112"/>
      <c r="N28" s="112"/>
      <c r="O28" s="112"/>
    </row>
    <row r="29" spans="1:15" ht="27.75" hidden="1" customHeight="1">
      <c r="A29" s="98"/>
      <c r="B29" s="182"/>
      <c r="C29" s="152" t="s">
        <v>284</v>
      </c>
      <c r="D29" s="152"/>
      <c r="E29" s="152"/>
      <c r="F29" s="113"/>
      <c r="G29" s="87">
        <v>9</v>
      </c>
      <c r="H29" s="186"/>
      <c r="I29" s="186"/>
      <c r="J29" s="186"/>
      <c r="K29" s="187"/>
      <c r="L29" s="98"/>
      <c r="M29" s="112"/>
      <c r="N29" s="112"/>
      <c r="O29" s="112"/>
    </row>
    <row r="30" spans="1:15" ht="27.75" hidden="1" customHeight="1" thickBot="1">
      <c r="A30" s="98"/>
      <c r="B30" s="183"/>
      <c r="C30" s="190" t="s">
        <v>23</v>
      </c>
      <c r="D30" s="190"/>
      <c r="E30" s="190"/>
      <c r="F30" s="114">
        <f>SUM(F29:F29)</f>
        <v>0</v>
      </c>
      <c r="G30" s="114">
        <v>9</v>
      </c>
      <c r="H30" s="188"/>
      <c r="I30" s="188"/>
      <c r="J30" s="188"/>
      <c r="K30" s="189"/>
      <c r="L30" s="98"/>
      <c r="M30" s="112"/>
      <c r="N30" s="112"/>
      <c r="O30" s="112"/>
    </row>
    <row r="31" spans="1:15" ht="18.75" customHeight="1">
      <c r="B31" s="50" t="s">
        <v>121</v>
      </c>
      <c r="C31" s="48"/>
      <c r="D31" s="48"/>
      <c r="E31" s="49"/>
      <c r="F31" s="176" t="s">
        <v>91</v>
      </c>
      <c r="G31" s="177"/>
      <c r="H31" s="177"/>
      <c r="I31" s="177"/>
      <c r="J31" s="177"/>
      <c r="K31" s="178"/>
    </row>
    <row r="32" spans="1:15" ht="18.75" customHeight="1">
      <c r="B32" s="164" t="s">
        <v>141</v>
      </c>
      <c r="C32" s="165"/>
      <c r="D32" s="165"/>
      <c r="E32" s="166"/>
      <c r="F32" s="172" t="s">
        <v>88</v>
      </c>
      <c r="G32" s="162" t="str">
        <f>DATA!C14</f>
        <v>○○・○○○○</v>
      </c>
      <c r="H32" s="162"/>
      <c r="I32" s="162" t="str">
        <f>DATA!D14</f>
        <v>電話（○○○○－○○－○○○○）</v>
      </c>
      <c r="J32" s="162"/>
      <c r="K32" s="163"/>
    </row>
    <row r="33" spans="2:11">
      <c r="B33" s="167"/>
      <c r="C33" s="152"/>
      <c r="D33" s="152"/>
      <c r="E33" s="168"/>
      <c r="F33" s="172"/>
      <c r="G33" s="162"/>
      <c r="H33" s="162"/>
      <c r="I33" s="162"/>
      <c r="J33" s="162"/>
      <c r="K33" s="163"/>
    </row>
    <row r="34" spans="2:11" ht="14.25" thickBot="1">
      <c r="B34" s="169"/>
      <c r="C34" s="170"/>
      <c r="D34" s="170"/>
      <c r="E34" s="171"/>
      <c r="F34" s="173"/>
      <c r="G34" s="174"/>
      <c r="H34" s="174"/>
      <c r="I34" s="174"/>
      <c r="J34" s="174"/>
      <c r="K34" s="175"/>
    </row>
    <row r="66" spans="3:31">
      <c r="C66" s="75" t="str">
        <f ca="1">LEFT(RIGHT(CELL("filename",A1),LEN(CELL("filename",A1))-FIND("]",CELL("filename",A1))),1)</f>
        <v>1</v>
      </c>
      <c r="D66" s="29"/>
    </row>
    <row r="67" spans="3:31" s="1" customFormat="1">
      <c r="C67" s="74" t="str" cm="1">
        <f t="array" aca="1" ref="C67" ca="1">INDEX(INDIRECT(C68),OFFSET(各学期最終行,C66,0,1,1))</f>
        <v>1-16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3:31" s="1" customFormat="1">
      <c r="C68" s="74" t="str">
        <f ca="1">"学期" &amp; C66</f>
        <v>学期1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3:31" s="1" customFormat="1">
      <c r="C69" s="74" t="str">
        <f>"学期"</f>
        <v>学期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</sheetData>
  <sheetProtection formatCells="0" formatColumns="0" formatRows="0" selectLockedCells="1"/>
  <mergeCells count="52">
    <mergeCell ref="I3:K3"/>
    <mergeCell ref="F14:G15"/>
    <mergeCell ref="I14:I15"/>
    <mergeCell ref="J14:K15"/>
    <mergeCell ref="H16:I16"/>
    <mergeCell ref="F13:G13"/>
    <mergeCell ref="B6:K6"/>
    <mergeCell ref="H14:H15"/>
    <mergeCell ref="B14:B15"/>
    <mergeCell ref="D15:E15"/>
    <mergeCell ref="D14:E14"/>
    <mergeCell ref="I4:K4"/>
    <mergeCell ref="F8:J8"/>
    <mergeCell ref="H9:J9"/>
    <mergeCell ref="D13:E13"/>
    <mergeCell ref="C16:E16"/>
    <mergeCell ref="B32:E34"/>
    <mergeCell ref="F32:F34"/>
    <mergeCell ref="G32:H34"/>
    <mergeCell ref="I32:K34"/>
    <mergeCell ref="C23:E23"/>
    <mergeCell ref="F31:K31"/>
    <mergeCell ref="H25:K25"/>
    <mergeCell ref="F24:F25"/>
    <mergeCell ref="C24:C25"/>
    <mergeCell ref="B28:B30"/>
    <mergeCell ref="C28:E28"/>
    <mergeCell ref="H28:K28"/>
    <mergeCell ref="C29:E29"/>
    <mergeCell ref="H29:K30"/>
    <mergeCell ref="C30:E30"/>
    <mergeCell ref="D20:E20"/>
    <mergeCell ref="H19:H20"/>
    <mergeCell ref="D17:E17"/>
    <mergeCell ref="H21:K21"/>
    <mergeCell ref="H23:I23"/>
    <mergeCell ref="L11:U11"/>
    <mergeCell ref="H13:K13"/>
    <mergeCell ref="B11:K11"/>
    <mergeCell ref="B13:C13"/>
    <mergeCell ref="H22:K22"/>
    <mergeCell ref="H17:H18"/>
    <mergeCell ref="C21:E21"/>
    <mergeCell ref="C22:E22"/>
    <mergeCell ref="B16:B27"/>
    <mergeCell ref="H24:I24"/>
    <mergeCell ref="C27:K27"/>
    <mergeCell ref="C26:K26"/>
    <mergeCell ref="G24:G25"/>
    <mergeCell ref="D18:E18"/>
    <mergeCell ref="D19:E19"/>
    <mergeCell ref="C17:C20"/>
  </mergeCells>
  <phoneticPr fontId="17"/>
  <conditionalFormatting sqref="E24">
    <cfRule type="containsBlanks" dxfId="82" priority="10" stopIfTrue="1">
      <formula>LEN(TRIM(E24))=0</formula>
    </cfRule>
  </conditionalFormatting>
  <conditionalFormatting sqref="I3:K3">
    <cfRule type="expression" dxfId="81" priority="5">
      <formula>RIGHT($I$3,3)="番　号"</formula>
    </cfRule>
  </conditionalFormatting>
  <conditionalFormatting sqref="I4:K4">
    <cfRule type="expression" dxfId="80" priority="4">
      <formula>$I$4&lt;=DATE(2023,4,1)</formula>
    </cfRule>
  </conditionalFormatting>
  <conditionalFormatting sqref="E25">
    <cfRule type="containsBlanks" dxfId="79" priority="3" stopIfTrue="1">
      <formula>LEN(TRIM(E25))=0</formula>
    </cfRule>
  </conditionalFormatting>
  <conditionalFormatting sqref="F29">
    <cfRule type="containsBlanks" dxfId="78" priority="1">
      <formula>LEN(TRIM(F29))=0</formula>
    </cfRule>
  </conditionalFormatting>
  <dataValidations count="1">
    <dataValidation imeMode="on" allowBlank="1" showInputMessage="1" showErrorMessage="1" sqref="I3:K3 E24:E25"/>
  </dataValidations>
  <pageMargins left="1.1811023622047245" right="0.59055118110236227" top="0.59055118110236227" bottom="0.59055118110236227" header="0.31496062992125984" footer="0.31496062992125984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2-19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45621</v>
      </c>
      <c r="F5" s="320"/>
      <c r="G5" s="320"/>
      <c r="H5" s="321"/>
      <c r="I5" s="322">
        <f ca="1">E5+1</f>
        <v>45622</v>
      </c>
      <c r="J5" s="323"/>
      <c r="K5" s="323"/>
      <c r="L5" s="324"/>
      <c r="M5" s="322">
        <f ca="1">I5+1</f>
        <v>45623</v>
      </c>
      <c r="N5" s="323"/>
      <c r="O5" s="323"/>
      <c r="P5" s="324"/>
      <c r="Q5" s="322">
        <f ca="1">M5+1</f>
        <v>45624</v>
      </c>
      <c r="R5" s="323"/>
      <c r="S5" s="323"/>
      <c r="T5" s="324"/>
      <c r="U5" s="322">
        <f ca="1">Q5+1</f>
        <v>45625</v>
      </c>
      <c r="V5" s="323"/>
      <c r="W5" s="323"/>
      <c r="X5" s="324"/>
      <c r="Y5" s="322">
        <f ca="1">U5+1</f>
        <v>45626</v>
      </c>
      <c r="Z5" s="323"/>
      <c r="AA5" s="323"/>
      <c r="AB5" s="324"/>
      <c r="AC5" s="322">
        <f ca="1">Y5+1</f>
        <v>45627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219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9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2-20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45628</v>
      </c>
      <c r="F5" s="320"/>
      <c r="G5" s="320"/>
      <c r="H5" s="321"/>
      <c r="I5" s="322">
        <f ca="1">E5+1</f>
        <v>45629</v>
      </c>
      <c r="J5" s="323"/>
      <c r="K5" s="323"/>
      <c r="L5" s="324"/>
      <c r="M5" s="322">
        <f ca="1">I5+1</f>
        <v>45630</v>
      </c>
      <c r="N5" s="323"/>
      <c r="O5" s="323"/>
      <c r="P5" s="324"/>
      <c r="Q5" s="322">
        <f ca="1">M5+1</f>
        <v>45631</v>
      </c>
      <c r="R5" s="323"/>
      <c r="S5" s="323"/>
      <c r="T5" s="324"/>
      <c r="U5" s="322">
        <f ca="1">Q5+1</f>
        <v>45632</v>
      </c>
      <c r="V5" s="323"/>
      <c r="W5" s="323"/>
      <c r="X5" s="324"/>
      <c r="Y5" s="322">
        <f ca="1">U5+1</f>
        <v>45633</v>
      </c>
      <c r="Z5" s="323"/>
      <c r="AA5" s="323"/>
      <c r="AB5" s="324"/>
      <c r="AC5" s="322">
        <f ca="1">Y5+1</f>
        <v>45634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220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8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2-21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45635</v>
      </c>
      <c r="F5" s="320"/>
      <c r="G5" s="320"/>
      <c r="H5" s="321"/>
      <c r="I5" s="322">
        <f ca="1">E5+1</f>
        <v>45636</v>
      </c>
      <c r="J5" s="323"/>
      <c r="K5" s="323"/>
      <c r="L5" s="324"/>
      <c r="M5" s="322">
        <f ca="1">I5+1</f>
        <v>45637</v>
      </c>
      <c r="N5" s="323"/>
      <c r="O5" s="323"/>
      <c r="P5" s="324"/>
      <c r="Q5" s="322">
        <f ca="1">M5+1</f>
        <v>45638</v>
      </c>
      <c r="R5" s="323"/>
      <c r="S5" s="323"/>
      <c r="T5" s="324"/>
      <c r="U5" s="322">
        <f ca="1">Q5+1</f>
        <v>45639</v>
      </c>
      <c r="V5" s="323"/>
      <c r="W5" s="323"/>
      <c r="X5" s="324"/>
      <c r="Y5" s="322">
        <f ca="1">U5+1</f>
        <v>45640</v>
      </c>
      <c r="Z5" s="323"/>
      <c r="AA5" s="323"/>
      <c r="AB5" s="324"/>
      <c r="AC5" s="322">
        <f ca="1">Y5+1</f>
        <v>45641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221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7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2-22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45642</v>
      </c>
      <c r="F5" s="320"/>
      <c r="G5" s="320"/>
      <c r="H5" s="321"/>
      <c r="I5" s="322">
        <f ca="1">E5+1</f>
        <v>45643</v>
      </c>
      <c r="J5" s="323"/>
      <c r="K5" s="323"/>
      <c r="L5" s="324"/>
      <c r="M5" s="322">
        <f ca="1">I5+1</f>
        <v>45644</v>
      </c>
      <c r="N5" s="323"/>
      <c r="O5" s="323"/>
      <c r="P5" s="324"/>
      <c r="Q5" s="322">
        <f ca="1">M5+1</f>
        <v>45645</v>
      </c>
      <c r="R5" s="323"/>
      <c r="S5" s="323"/>
      <c r="T5" s="324"/>
      <c r="U5" s="322">
        <f ca="1">Q5+1</f>
        <v>45646</v>
      </c>
      <c r="V5" s="323"/>
      <c r="W5" s="323"/>
      <c r="X5" s="324"/>
      <c r="Y5" s="322">
        <f ca="1">U5+1</f>
        <v>45647</v>
      </c>
      <c r="Z5" s="323"/>
      <c r="AA5" s="323"/>
      <c r="AB5" s="324"/>
      <c r="AC5" s="322">
        <f ca="1">Y5+1</f>
        <v>45648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222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学期2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6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>
    <tabColor rgb="FFFFC000"/>
    <pageSetUpPr fitToPage="1"/>
  </sheetPr>
  <dimension ref="A2:AE69"/>
  <sheetViews>
    <sheetView topLeftCell="A3" workbookViewId="0">
      <selection activeCell="I3" sqref="I3:K3"/>
    </sheetView>
  </sheetViews>
  <sheetFormatPr defaultRowHeight="13.5"/>
  <cols>
    <col min="1" max="1" width="3.25" customWidth="1"/>
    <col min="3" max="3" width="15.875" customWidth="1"/>
    <col min="4" max="4" width="17.5" customWidth="1"/>
    <col min="5" max="5" width="17.375" customWidth="1"/>
    <col min="6" max="6" width="6.375" customWidth="1"/>
    <col min="7" max="7" width="6.125" customWidth="1"/>
    <col min="8" max="8" width="12.375" customWidth="1"/>
    <col min="9" max="9" width="11.25" customWidth="1"/>
    <col min="10" max="10" width="7" customWidth="1"/>
    <col min="11" max="11" width="6.625" customWidth="1"/>
    <col min="12" max="12" width="7.125" customWidth="1"/>
    <col min="15" max="15" width="20.375" bestFit="1" customWidth="1"/>
  </cols>
  <sheetData>
    <row r="2" spans="2:21" ht="17.25" customHeight="1">
      <c r="B2" s="25" t="s">
        <v>90</v>
      </c>
      <c r="C2" s="26"/>
      <c r="D2" s="26"/>
      <c r="E2" s="26"/>
      <c r="F2" s="26"/>
      <c r="G2" s="26"/>
      <c r="H2" s="26"/>
      <c r="I2" s="26"/>
      <c r="J2" s="26"/>
      <c r="K2" s="26"/>
    </row>
    <row r="3" spans="2:21" ht="16.5" customHeight="1">
      <c r="B3" s="26"/>
      <c r="C3" s="26"/>
      <c r="D3" s="26"/>
      <c r="E3" s="26"/>
      <c r="F3" s="26"/>
      <c r="G3" s="26"/>
      <c r="H3" s="26"/>
      <c r="I3" s="191" t="s">
        <v>172</v>
      </c>
      <c r="J3" s="192"/>
      <c r="K3" s="192"/>
    </row>
    <row r="4" spans="2:21" ht="16.5" customHeight="1">
      <c r="B4" s="26"/>
      <c r="C4" s="26"/>
      <c r="D4" s="26"/>
      <c r="E4" s="26"/>
      <c r="F4" s="26"/>
      <c r="G4" s="26"/>
      <c r="H4" s="26"/>
      <c r="I4" s="207">
        <v>45017</v>
      </c>
      <c r="J4" s="208"/>
      <c r="K4" s="208"/>
    </row>
    <row r="5" spans="2:21" ht="13.5" customHeight="1">
      <c r="B5" s="26"/>
      <c r="C5" s="26"/>
      <c r="D5" s="26"/>
      <c r="E5" s="26"/>
      <c r="F5" s="26"/>
      <c r="G5" s="26"/>
      <c r="H5" s="26"/>
      <c r="I5" s="26"/>
      <c r="J5" s="26"/>
      <c r="K5" s="26"/>
    </row>
    <row r="6" spans="2:21" ht="15" customHeight="1">
      <c r="B6" s="200" t="str">
        <f>IF(ISERROR(VLOOKUP(DATA!D8,DATA!I9:J10,2)),"",VLOOKUP(DATA!D8,DATA!I9:J10,2))</f>
        <v/>
      </c>
      <c r="C6" s="200"/>
      <c r="D6" s="200"/>
      <c r="E6" s="200"/>
      <c r="F6" s="200"/>
      <c r="G6" s="200"/>
      <c r="H6" s="200"/>
      <c r="I6" s="200"/>
      <c r="J6" s="200"/>
      <c r="K6" s="200"/>
    </row>
    <row r="7" spans="2:21" ht="9.75" customHeight="1"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2:21" ht="18" customHeight="1">
      <c r="B8" s="26"/>
      <c r="C8" s="26"/>
      <c r="D8" s="26"/>
      <c r="E8" s="26"/>
      <c r="F8" s="209" t="str">
        <f>DATA!D3&amp;"長　　"</f>
        <v>長　　</v>
      </c>
      <c r="G8" s="209"/>
      <c r="H8" s="209"/>
      <c r="I8" s="209"/>
      <c r="J8" s="209"/>
      <c r="K8" s="25"/>
    </row>
    <row r="9" spans="2:21" ht="20.25" customHeight="1">
      <c r="B9" s="26"/>
      <c r="C9" s="26"/>
      <c r="D9" s="26"/>
      <c r="E9" s="26"/>
      <c r="F9" s="26"/>
      <c r="G9" s="26"/>
      <c r="H9" s="210"/>
      <c r="I9" s="210"/>
      <c r="J9" s="210"/>
      <c r="K9" s="26"/>
    </row>
    <row r="10" spans="2:21" ht="9" customHeight="1">
      <c r="B10" s="26"/>
      <c r="C10" s="26"/>
      <c r="D10" s="26"/>
      <c r="E10" s="26"/>
      <c r="F10" s="26"/>
      <c r="G10" s="26"/>
      <c r="H10" s="124"/>
      <c r="I10" s="124"/>
      <c r="J10" s="124"/>
      <c r="K10" s="26"/>
    </row>
    <row r="11" spans="2:21" ht="22.5" customHeight="1">
      <c r="B11" s="143" t="str">
        <f ca="1">IF($C$66="3",DBCS(TEXT(DATE(指定年度,4,1),"ggge年度 初任者研修  ")&amp; $C$66 &amp;"学期 指導報告書・年間実績報告書"),DBCS(TEXT(DATE(指定年度,4,1),"ggge年度 初任者研修  ")&amp; $C$66 &amp;"学期 指導報告書"))</f>
        <v>令和６年度　初任者研修　　３学期　指導報告書・年間実績報告書</v>
      </c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</row>
    <row r="12" spans="2:21" ht="11.25" customHeight="1" thickBot="1">
      <c r="B12" s="26"/>
      <c r="C12" s="26"/>
      <c r="D12" s="26"/>
      <c r="E12" s="26"/>
      <c r="F12" s="26"/>
      <c r="G12" s="26"/>
      <c r="H12" s="26"/>
      <c r="I12" s="26"/>
      <c r="J12" s="26"/>
      <c r="K12" s="26"/>
    </row>
    <row r="13" spans="2:21" ht="30" customHeight="1">
      <c r="B13" s="146" t="s">
        <v>49</v>
      </c>
      <c r="C13" s="147"/>
      <c r="D13" s="211">
        <f>DATA!D3</f>
        <v>0</v>
      </c>
      <c r="E13" s="212"/>
      <c r="F13" s="147" t="s">
        <v>17</v>
      </c>
      <c r="G13" s="147"/>
      <c r="H13" s="144">
        <f>DATA!D4</f>
        <v>0</v>
      </c>
      <c r="I13" s="144"/>
      <c r="J13" s="144"/>
      <c r="K13" s="145"/>
      <c r="O13" s="86"/>
    </row>
    <row r="14" spans="2:21" ht="30" customHeight="1">
      <c r="B14" s="201" t="s">
        <v>44</v>
      </c>
      <c r="C14" s="126" t="s">
        <v>133</v>
      </c>
      <c r="D14" s="205">
        <f>DATA!D10</f>
        <v>0</v>
      </c>
      <c r="E14" s="206"/>
      <c r="F14" s="162" t="s">
        <v>47</v>
      </c>
      <c r="G14" s="162"/>
      <c r="H14" s="195">
        <f>DATA!D6</f>
        <v>0</v>
      </c>
      <c r="I14" s="193">
        <f>DATA!C7</f>
        <v>0</v>
      </c>
      <c r="J14" s="195">
        <f>DATA!D7</f>
        <v>0</v>
      </c>
      <c r="K14" s="196"/>
    </row>
    <row r="15" spans="2:21" ht="30" customHeight="1" thickBot="1">
      <c r="B15" s="202"/>
      <c r="C15" s="28" t="s">
        <v>45</v>
      </c>
      <c r="D15" s="203">
        <f>DATA!D11</f>
        <v>0</v>
      </c>
      <c r="E15" s="204"/>
      <c r="F15" s="174"/>
      <c r="G15" s="174"/>
      <c r="H15" s="197"/>
      <c r="I15" s="194"/>
      <c r="J15" s="197"/>
      <c r="K15" s="198"/>
    </row>
    <row r="16" spans="2:21" ht="30" customHeight="1">
      <c r="B16" s="153" t="s">
        <v>53</v>
      </c>
      <c r="C16" s="213" t="s">
        <v>85</v>
      </c>
      <c r="D16" s="213"/>
      <c r="E16" s="214"/>
      <c r="F16" s="123" t="s">
        <v>24</v>
      </c>
      <c r="G16" s="45" t="s">
        <v>26</v>
      </c>
      <c r="H16" s="199" t="s">
        <v>52</v>
      </c>
      <c r="I16" s="199"/>
      <c r="J16" s="123" t="s">
        <v>24</v>
      </c>
      <c r="K16" s="46" t="s">
        <v>26</v>
      </c>
    </row>
    <row r="17" spans="1:15" ht="30" customHeight="1">
      <c r="B17" s="154"/>
      <c r="C17" s="148" t="s">
        <v>25</v>
      </c>
      <c r="D17" s="152" t="s">
        <v>115</v>
      </c>
      <c r="E17" s="152"/>
      <c r="F17" s="126">
        <f ca="1">INDIRECT("'"&amp;$C$67&amp;"'!$G$51")</f>
        <v>0</v>
      </c>
      <c r="G17" s="126">
        <f ca="1">INDIRECT("'"&amp;$C$67&amp;"'!$I$51")</f>
        <v>0</v>
      </c>
      <c r="H17" s="150" t="s">
        <v>113</v>
      </c>
      <c r="I17" s="126" t="s">
        <v>100</v>
      </c>
      <c r="J17" s="126">
        <f ca="1">INDIRECT("'"&amp;$C$67&amp;"'!$Q$58")</f>
        <v>0</v>
      </c>
      <c r="K17" s="127">
        <f ca="1">INDIRECT("'"&amp;$C$67&amp;"'!$R$58")</f>
        <v>0</v>
      </c>
    </row>
    <row r="18" spans="1:15" ht="30" customHeight="1">
      <c r="B18" s="154"/>
      <c r="C18" s="148"/>
      <c r="D18" s="152" t="s">
        <v>116</v>
      </c>
      <c r="E18" s="152"/>
      <c r="F18" s="126">
        <f ca="1">INDIRECT("'"&amp;$C$67&amp;"'!$G$52")</f>
        <v>0</v>
      </c>
      <c r="G18" s="126">
        <f ca="1">INDIRECT("'"&amp;$C$67&amp;"'!$I$52")</f>
        <v>0</v>
      </c>
      <c r="H18" s="150"/>
      <c r="I18" s="126" t="s">
        <v>54</v>
      </c>
      <c r="J18" s="126">
        <f ca="1">INDIRECT("'"&amp;$C$67&amp;"'!$Q$59")</f>
        <v>0</v>
      </c>
      <c r="K18" s="127">
        <f ca="1">INDIRECT("'"&amp;$C$67&amp;"'!$R$59")</f>
        <v>0</v>
      </c>
    </row>
    <row r="19" spans="1:15" ht="30" customHeight="1">
      <c r="B19" s="154"/>
      <c r="C19" s="148"/>
      <c r="D19" s="152" t="s">
        <v>134</v>
      </c>
      <c r="E19" s="152"/>
      <c r="F19" s="126">
        <f ca="1">INDIRECT("'"&amp;$C$67&amp;"'!$G$53")</f>
        <v>0</v>
      </c>
      <c r="G19" s="126">
        <f ca="1">INDIRECT("'"&amp;$C$67&amp;"'!$I$53")</f>
        <v>0</v>
      </c>
      <c r="H19" s="150" t="s">
        <v>114</v>
      </c>
      <c r="I19" s="126" t="s">
        <v>100</v>
      </c>
      <c r="J19" s="126">
        <f ca="1">INDIRECT("'"&amp;$C$67&amp;"'!$Q$60")</f>
        <v>0</v>
      </c>
      <c r="K19" s="127">
        <f ca="1">INDIRECT("'"&amp;$C$67&amp;"'!$R$60")</f>
        <v>0</v>
      </c>
    </row>
    <row r="20" spans="1:15" ht="30" customHeight="1">
      <c r="B20" s="154"/>
      <c r="C20" s="148"/>
      <c r="D20" s="152" t="s">
        <v>135</v>
      </c>
      <c r="E20" s="152"/>
      <c r="F20" s="126">
        <f ca="1">INDIRECT("'"&amp;$C$67&amp;"'!$G$54")</f>
        <v>0</v>
      </c>
      <c r="G20" s="126">
        <f ca="1">INDIRECT("'"&amp;$C$67&amp;"'!$I$54")</f>
        <v>0</v>
      </c>
      <c r="H20" s="150"/>
      <c r="I20" s="126" t="s">
        <v>54</v>
      </c>
      <c r="J20" s="126">
        <f ca="1">INDIRECT("'"&amp;$C$67&amp;"'!$Q$61")</f>
        <v>0</v>
      </c>
      <c r="K20" s="127">
        <f ca="1">INDIRECT("'"&amp;$C$67&amp;"'!$R$61")</f>
        <v>0</v>
      </c>
    </row>
    <row r="21" spans="1:15" ht="30" customHeight="1">
      <c r="B21" s="154"/>
      <c r="C21" s="151" t="s">
        <v>55</v>
      </c>
      <c r="D21" s="151"/>
      <c r="E21" s="151"/>
      <c r="F21" s="126">
        <f ca="1">INDIRECT("'"&amp;$C$67&amp;"'!$G$55")</f>
        <v>0</v>
      </c>
      <c r="G21" s="126">
        <f ca="1">INDIRECT("'"&amp;$C$67&amp;"'!$I$55")</f>
        <v>0</v>
      </c>
      <c r="H21" s="162"/>
      <c r="I21" s="162"/>
      <c r="J21" s="162"/>
      <c r="K21" s="163"/>
    </row>
    <row r="22" spans="1:15" ht="30" customHeight="1">
      <c r="B22" s="154"/>
      <c r="C22" s="152" t="s">
        <v>23</v>
      </c>
      <c r="D22" s="152"/>
      <c r="E22" s="152"/>
      <c r="F22" s="126">
        <f ca="1">SUM(F17:F21)</f>
        <v>0</v>
      </c>
      <c r="G22" s="126">
        <f ca="1">SUM(G17:G21)</f>
        <v>0</v>
      </c>
      <c r="H22" s="148"/>
      <c r="I22" s="148"/>
      <c r="J22" s="148"/>
      <c r="K22" s="149"/>
    </row>
    <row r="23" spans="1:15" ht="30" customHeight="1">
      <c r="B23" s="154"/>
      <c r="C23" s="148" t="s">
        <v>86</v>
      </c>
      <c r="D23" s="148"/>
      <c r="E23" s="148"/>
      <c r="F23" s="126" t="s">
        <v>24</v>
      </c>
      <c r="G23" s="122" t="s">
        <v>26</v>
      </c>
      <c r="H23" s="148" t="s">
        <v>94</v>
      </c>
      <c r="I23" s="148"/>
      <c r="J23" s="126" t="s">
        <v>24</v>
      </c>
      <c r="K23" s="125" t="s">
        <v>26</v>
      </c>
    </row>
    <row r="24" spans="1:15" ht="30" customHeight="1">
      <c r="B24" s="154"/>
      <c r="C24" s="162" t="s">
        <v>117</v>
      </c>
      <c r="D24" s="122" t="s">
        <v>119</v>
      </c>
      <c r="E24" s="87" t="str">
        <f>IF('2学期'!E24&lt;&gt;"",'2学期'!E24,"")</f>
        <v/>
      </c>
      <c r="F24" s="148">
        <f ca="1">INDIRECT("'"&amp;$C$67&amp;"'!$AE$58")</f>
        <v>0</v>
      </c>
      <c r="G24" s="148">
        <f ca="1">INDIRECT("'"&amp;$C$67&amp;"'!$AF$58")</f>
        <v>0</v>
      </c>
      <c r="H24" s="148" t="s">
        <v>56</v>
      </c>
      <c r="I24" s="148"/>
      <c r="J24" s="126">
        <f ca="1">INDIRECT("'"&amp;$C$67&amp;"'!$AC$53")</f>
        <v>0</v>
      </c>
      <c r="K24" s="127">
        <f ca="1">INDIRECT("'"&amp;$C$67&amp;"'!$AE$53")</f>
        <v>0</v>
      </c>
      <c r="M24" s="35"/>
      <c r="N24" s="36"/>
      <c r="O24" s="36"/>
    </row>
    <row r="25" spans="1:15" ht="30" customHeight="1">
      <c r="B25" s="154"/>
      <c r="C25" s="162"/>
      <c r="D25" s="122" t="s">
        <v>120</v>
      </c>
      <c r="E25" s="87" t="str">
        <f>IF('2学期'!E25&lt;&gt;"",'2学期'!E25,"")</f>
        <v/>
      </c>
      <c r="F25" s="148"/>
      <c r="G25" s="148"/>
      <c r="H25" s="179" t="s">
        <v>57</v>
      </c>
      <c r="I25" s="179"/>
      <c r="J25" s="179"/>
      <c r="K25" s="180"/>
      <c r="M25" s="37"/>
      <c r="N25" s="38"/>
      <c r="O25" s="38"/>
    </row>
    <row r="26" spans="1:15" ht="16.5" customHeight="1">
      <c r="B26" s="154"/>
      <c r="C26" s="159" t="s">
        <v>118</v>
      </c>
      <c r="D26" s="160"/>
      <c r="E26" s="160"/>
      <c r="F26" s="160"/>
      <c r="G26" s="160"/>
      <c r="H26" s="160"/>
      <c r="I26" s="160"/>
      <c r="J26" s="160"/>
      <c r="K26" s="161"/>
      <c r="M26" s="38"/>
      <c r="N26" s="38"/>
      <c r="O26" s="38"/>
    </row>
    <row r="27" spans="1:15" ht="27.75" customHeight="1" thickBot="1">
      <c r="B27" s="155"/>
      <c r="C27" s="156"/>
      <c r="D27" s="157"/>
      <c r="E27" s="157"/>
      <c r="F27" s="157"/>
      <c r="G27" s="157"/>
      <c r="H27" s="157"/>
      <c r="I27" s="157"/>
      <c r="J27" s="157"/>
      <c r="K27" s="158"/>
      <c r="M27" s="39"/>
      <c r="N27" s="39"/>
      <c r="O27" s="39"/>
    </row>
    <row r="28" spans="1:15" ht="27.75" customHeight="1">
      <c r="A28" s="98"/>
      <c r="B28" s="181" t="s">
        <v>279</v>
      </c>
      <c r="C28" s="184" t="s">
        <v>280</v>
      </c>
      <c r="D28" s="184"/>
      <c r="E28" s="184"/>
      <c r="F28" s="111" t="s">
        <v>281</v>
      </c>
      <c r="G28" s="111" t="s">
        <v>282</v>
      </c>
      <c r="H28" s="184" t="s">
        <v>283</v>
      </c>
      <c r="I28" s="184"/>
      <c r="J28" s="184"/>
      <c r="K28" s="185"/>
      <c r="L28" s="98"/>
      <c r="M28" s="112"/>
      <c r="N28" s="112"/>
      <c r="O28" s="112"/>
    </row>
    <row r="29" spans="1:15" ht="27.75" customHeight="1">
      <c r="A29" s="98"/>
      <c r="B29" s="182"/>
      <c r="C29" s="152" t="s">
        <v>284</v>
      </c>
      <c r="D29" s="152"/>
      <c r="E29" s="152"/>
      <c r="F29" s="113"/>
      <c r="G29" s="87">
        <v>9</v>
      </c>
      <c r="H29" s="186"/>
      <c r="I29" s="186"/>
      <c r="J29" s="186"/>
      <c r="K29" s="187"/>
      <c r="L29" s="98"/>
      <c r="M29" s="112"/>
      <c r="N29" s="112"/>
      <c r="O29" s="112"/>
    </row>
    <row r="30" spans="1:15" ht="27.75" customHeight="1" thickBot="1">
      <c r="A30" s="98"/>
      <c r="B30" s="183"/>
      <c r="C30" s="190" t="s">
        <v>23</v>
      </c>
      <c r="D30" s="190"/>
      <c r="E30" s="190"/>
      <c r="F30" s="114">
        <f>SUM(F29:F29)</f>
        <v>0</v>
      </c>
      <c r="G30" s="114">
        <v>9</v>
      </c>
      <c r="H30" s="188"/>
      <c r="I30" s="188"/>
      <c r="J30" s="188"/>
      <c r="K30" s="189"/>
      <c r="L30" s="98"/>
      <c r="M30" s="112"/>
      <c r="N30" s="112"/>
      <c r="O30" s="112"/>
    </row>
    <row r="31" spans="1:15" ht="18.75" customHeight="1">
      <c r="B31" s="50" t="s">
        <v>290</v>
      </c>
      <c r="C31" s="48"/>
      <c r="D31" s="48"/>
      <c r="E31" s="49"/>
      <c r="F31" s="176" t="s">
        <v>91</v>
      </c>
      <c r="G31" s="177"/>
      <c r="H31" s="177"/>
      <c r="I31" s="177"/>
      <c r="J31" s="177"/>
      <c r="K31" s="178"/>
    </row>
    <row r="32" spans="1:15" ht="18.75" customHeight="1">
      <c r="B32" s="164" t="s">
        <v>141</v>
      </c>
      <c r="C32" s="165"/>
      <c r="D32" s="165"/>
      <c r="E32" s="166"/>
      <c r="F32" s="172" t="s">
        <v>88</v>
      </c>
      <c r="G32" s="162" t="str">
        <f>DATA!C14</f>
        <v>○○・○○○○</v>
      </c>
      <c r="H32" s="162"/>
      <c r="I32" s="162" t="str">
        <f>DATA!D14</f>
        <v>電話（○○○○－○○－○○○○）</v>
      </c>
      <c r="J32" s="162"/>
      <c r="K32" s="163"/>
    </row>
    <row r="33" spans="2:11">
      <c r="B33" s="167"/>
      <c r="C33" s="152"/>
      <c r="D33" s="152"/>
      <c r="E33" s="168"/>
      <c r="F33" s="172"/>
      <c r="G33" s="162"/>
      <c r="H33" s="162"/>
      <c r="I33" s="162"/>
      <c r="J33" s="162"/>
      <c r="K33" s="163"/>
    </row>
    <row r="34" spans="2:11" ht="14.25" thickBot="1">
      <c r="B34" s="169"/>
      <c r="C34" s="170"/>
      <c r="D34" s="170"/>
      <c r="E34" s="171"/>
      <c r="F34" s="173"/>
      <c r="G34" s="174"/>
      <c r="H34" s="174"/>
      <c r="I34" s="174"/>
      <c r="J34" s="174"/>
      <c r="K34" s="175"/>
    </row>
    <row r="66" spans="3:31">
      <c r="C66" s="75" t="str">
        <f ca="1">LEFT(RIGHT(CELL("filename",A1),LEN(CELL("filename",A1))-FIND("]",CELL("filename",A1))),1)</f>
        <v>3</v>
      </c>
      <c r="D66" s="121"/>
    </row>
    <row r="67" spans="3:31" s="1" customFormat="1">
      <c r="C67" s="74" t="str" cm="1">
        <f t="array" aca="1" ref="C67" ca="1">INDEX(INDIRECT(C68),OFFSET(各学期最終行,C66,0,1,1))</f>
        <v>3-14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3:31" s="1" customFormat="1">
      <c r="C68" s="74" t="str">
        <f ca="1">"学期" &amp; C66</f>
        <v>学期3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3:31" s="1" customFormat="1">
      <c r="C69" s="74" t="str">
        <f>"学期"</f>
        <v>学期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</sheetData>
  <sheetProtection algorithmName="SHA-512" hashValue="FzVSICLWiok5cILeZr9wJOCKV3kn6vldJxtk6aBwyiiC+KirefY9bapup5a8+a4728xPEVMvwwLSz35KnCvPgw==" saltValue="vg+P8rwnqFn5a19fsuh/jg==" spinCount="100000" sheet="1" objects="1" scenarios="1" selectLockedCells="1"/>
  <mergeCells count="52">
    <mergeCell ref="F31:K31"/>
    <mergeCell ref="B32:E34"/>
    <mergeCell ref="F32:F34"/>
    <mergeCell ref="G32:H34"/>
    <mergeCell ref="I32:K34"/>
    <mergeCell ref="C26:K26"/>
    <mergeCell ref="C27:K27"/>
    <mergeCell ref="B28:B30"/>
    <mergeCell ref="C28:E28"/>
    <mergeCell ref="H28:K28"/>
    <mergeCell ref="C29:E29"/>
    <mergeCell ref="H29:K30"/>
    <mergeCell ref="C30:E30"/>
    <mergeCell ref="C23:E23"/>
    <mergeCell ref="H23:I23"/>
    <mergeCell ref="C24:C25"/>
    <mergeCell ref="F24:F25"/>
    <mergeCell ref="G24:G25"/>
    <mergeCell ref="H24:I24"/>
    <mergeCell ref="H25:K25"/>
    <mergeCell ref="H19:H20"/>
    <mergeCell ref="D20:E20"/>
    <mergeCell ref="C21:E21"/>
    <mergeCell ref="H21:K21"/>
    <mergeCell ref="C22:E22"/>
    <mergeCell ref="H22:K22"/>
    <mergeCell ref="J14:K15"/>
    <mergeCell ref="D15:E15"/>
    <mergeCell ref="B16:B27"/>
    <mergeCell ref="C16:E16"/>
    <mergeCell ref="H16:I16"/>
    <mergeCell ref="C17:C20"/>
    <mergeCell ref="D17:E17"/>
    <mergeCell ref="H17:H18"/>
    <mergeCell ref="D18:E18"/>
    <mergeCell ref="D19:E19"/>
    <mergeCell ref="L11:U11"/>
    <mergeCell ref="B13:C13"/>
    <mergeCell ref="D13:E13"/>
    <mergeCell ref="F13:G13"/>
    <mergeCell ref="H13:K13"/>
    <mergeCell ref="B14:B15"/>
    <mergeCell ref="D14:E14"/>
    <mergeCell ref="F14:G15"/>
    <mergeCell ref="H14:H15"/>
    <mergeCell ref="I14:I15"/>
    <mergeCell ref="I3:K3"/>
    <mergeCell ref="I4:K4"/>
    <mergeCell ref="B6:K6"/>
    <mergeCell ref="F8:J8"/>
    <mergeCell ref="H9:J9"/>
    <mergeCell ref="B11:K11"/>
  </mergeCells>
  <phoneticPr fontId="34"/>
  <conditionalFormatting sqref="E24">
    <cfRule type="containsBlanks" dxfId="16" priority="5" stopIfTrue="1">
      <formula>LEN(TRIM(E24))=0</formula>
    </cfRule>
  </conditionalFormatting>
  <conditionalFormatting sqref="I3:K3">
    <cfRule type="expression" dxfId="15" priority="4">
      <formula>RIGHT($I$3,3)="番　号"</formula>
    </cfRule>
  </conditionalFormatting>
  <conditionalFormatting sqref="I4:K4">
    <cfRule type="expression" dxfId="14" priority="3">
      <formula>$I$4&lt;=DATE(2023,4,1)</formula>
    </cfRule>
  </conditionalFormatting>
  <conditionalFormatting sqref="E25">
    <cfRule type="containsBlanks" dxfId="13" priority="2" stopIfTrue="1">
      <formula>LEN(TRIM(E25))=0</formula>
    </cfRule>
  </conditionalFormatting>
  <conditionalFormatting sqref="F29">
    <cfRule type="containsBlanks" dxfId="12" priority="1">
      <formula>LEN(TRIM(F29))=0</formula>
    </cfRule>
  </conditionalFormatting>
  <conditionalFormatting sqref="G17">
    <cfRule type="cellIs" dxfId="11" priority="6" stopIfTrue="1" operator="lessThan">
      <formula>28</formula>
    </cfRule>
  </conditionalFormatting>
  <conditionalFormatting sqref="G18">
    <cfRule type="cellIs" dxfId="10" priority="7" stopIfTrue="1" operator="lessThan">
      <formula>14</formula>
    </cfRule>
  </conditionalFormatting>
  <conditionalFormatting sqref="G19">
    <cfRule type="cellIs" dxfId="9" priority="8" stopIfTrue="1" operator="lessThan">
      <formula>42</formula>
    </cfRule>
  </conditionalFormatting>
  <conditionalFormatting sqref="G20">
    <cfRule type="cellIs" dxfId="8" priority="9" stopIfTrue="1" operator="lessThan">
      <formula>28</formula>
    </cfRule>
  </conditionalFormatting>
  <conditionalFormatting sqref="G21">
    <cfRule type="cellIs" dxfId="7" priority="10" stopIfTrue="1" operator="lessThan">
      <formula>28</formula>
    </cfRule>
  </conditionalFormatting>
  <conditionalFormatting sqref="G22">
    <cfRule type="cellIs" dxfId="6" priority="11" stopIfTrue="1" operator="lessThan">
      <formula>140</formula>
    </cfRule>
  </conditionalFormatting>
  <conditionalFormatting sqref="G24">
    <cfRule type="cellIs" dxfId="5" priority="12" stopIfTrue="1" operator="lessThan">
      <formula>2</formula>
    </cfRule>
  </conditionalFormatting>
  <conditionalFormatting sqref="K17">
    <cfRule type="cellIs" dxfId="4" priority="13" stopIfTrue="1" operator="lessThan">
      <formula>2</formula>
    </cfRule>
  </conditionalFormatting>
  <conditionalFormatting sqref="K18">
    <cfRule type="cellIs" dxfId="3" priority="14" stopIfTrue="1" operator="lessThan">
      <formula>2</formula>
    </cfRule>
  </conditionalFormatting>
  <conditionalFormatting sqref="K19">
    <cfRule type="cellIs" dxfId="2" priority="15" stopIfTrue="1" operator="lessThan">
      <formula>1</formula>
    </cfRule>
  </conditionalFormatting>
  <conditionalFormatting sqref="K20">
    <cfRule type="cellIs" dxfId="1" priority="16" stopIfTrue="1" operator="lessThan">
      <formula>1</formula>
    </cfRule>
  </conditionalFormatting>
  <conditionalFormatting sqref="K24">
    <cfRule type="cellIs" dxfId="0" priority="17" stopIfTrue="1" operator="lessThan">
      <formula>112</formula>
    </cfRule>
  </conditionalFormatting>
  <dataValidations count="1">
    <dataValidation imeMode="on" allowBlank="1" showInputMessage="1" showErrorMessage="1" sqref="I3:K3 E24:E25"/>
  </dataValidations>
  <pageMargins left="1.1811023622047245" right="0.59055118110236227" top="0.59055118110236227" bottom="0.59055118110236227" header="0.31496062992125984" footer="0.31496062992125984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3-1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45649</v>
      </c>
      <c r="F5" s="320"/>
      <c r="G5" s="320"/>
      <c r="H5" s="321"/>
      <c r="I5" s="322">
        <f ca="1">E5+1</f>
        <v>45650</v>
      </c>
      <c r="J5" s="323"/>
      <c r="K5" s="323"/>
      <c r="L5" s="324"/>
      <c r="M5" s="322">
        <f ca="1">I5+1</f>
        <v>45651</v>
      </c>
      <c r="N5" s="323"/>
      <c r="O5" s="323"/>
      <c r="P5" s="324"/>
      <c r="Q5" s="322">
        <f ca="1">M5+1</f>
        <v>45652</v>
      </c>
      <c r="R5" s="323"/>
      <c r="S5" s="323"/>
      <c r="T5" s="324"/>
      <c r="U5" s="322">
        <f ca="1">Q5+1</f>
        <v>45653</v>
      </c>
      <c r="V5" s="323"/>
      <c r="W5" s="323"/>
      <c r="X5" s="324"/>
      <c r="Y5" s="322">
        <f ca="1">U5+1</f>
        <v>45654</v>
      </c>
      <c r="Z5" s="323"/>
      <c r="AA5" s="323"/>
      <c r="AB5" s="324"/>
      <c r="AC5" s="322">
        <f ca="1">Y5+1</f>
        <v>45655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301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5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3-2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45656</v>
      </c>
      <c r="F5" s="320"/>
      <c r="G5" s="320"/>
      <c r="H5" s="321"/>
      <c r="I5" s="322">
        <f ca="1">E5+1</f>
        <v>45657</v>
      </c>
      <c r="J5" s="323"/>
      <c r="K5" s="323"/>
      <c r="L5" s="324"/>
      <c r="M5" s="322">
        <f ca="1">I5+1</f>
        <v>45658</v>
      </c>
      <c r="N5" s="323"/>
      <c r="O5" s="323"/>
      <c r="P5" s="324"/>
      <c r="Q5" s="322">
        <f ca="1">M5+1</f>
        <v>45659</v>
      </c>
      <c r="R5" s="323"/>
      <c r="S5" s="323"/>
      <c r="T5" s="324"/>
      <c r="U5" s="322">
        <f ca="1">Q5+1</f>
        <v>45660</v>
      </c>
      <c r="V5" s="323"/>
      <c r="W5" s="323"/>
      <c r="X5" s="324"/>
      <c r="Y5" s="322">
        <f ca="1">U5+1</f>
        <v>45661</v>
      </c>
      <c r="Z5" s="323"/>
      <c r="AA5" s="323"/>
      <c r="AB5" s="324"/>
      <c r="AC5" s="322">
        <f ca="1">Y5+1</f>
        <v>45662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302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4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3-3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45663</v>
      </c>
      <c r="F5" s="320"/>
      <c r="G5" s="320"/>
      <c r="H5" s="321"/>
      <c r="I5" s="322">
        <f ca="1">E5+1</f>
        <v>45664</v>
      </c>
      <c r="J5" s="323"/>
      <c r="K5" s="323"/>
      <c r="L5" s="324"/>
      <c r="M5" s="322">
        <f ca="1">I5+1</f>
        <v>45665</v>
      </c>
      <c r="N5" s="323"/>
      <c r="O5" s="323"/>
      <c r="P5" s="324"/>
      <c r="Q5" s="322">
        <f ca="1">M5+1</f>
        <v>45666</v>
      </c>
      <c r="R5" s="323"/>
      <c r="S5" s="323"/>
      <c r="T5" s="324"/>
      <c r="U5" s="322">
        <f ca="1">Q5+1</f>
        <v>45667</v>
      </c>
      <c r="V5" s="323"/>
      <c r="W5" s="323"/>
      <c r="X5" s="324"/>
      <c r="Y5" s="322">
        <f ca="1">U5+1</f>
        <v>45668</v>
      </c>
      <c r="Z5" s="323"/>
      <c r="AA5" s="323"/>
      <c r="AB5" s="324"/>
      <c r="AC5" s="322">
        <f ca="1">Y5+1</f>
        <v>45669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303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3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3-4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45670</v>
      </c>
      <c r="F5" s="320"/>
      <c r="G5" s="320"/>
      <c r="H5" s="321"/>
      <c r="I5" s="322">
        <f ca="1">E5+1</f>
        <v>45671</v>
      </c>
      <c r="J5" s="323"/>
      <c r="K5" s="323"/>
      <c r="L5" s="324"/>
      <c r="M5" s="322">
        <f ca="1">I5+1</f>
        <v>45672</v>
      </c>
      <c r="N5" s="323"/>
      <c r="O5" s="323"/>
      <c r="P5" s="324"/>
      <c r="Q5" s="322">
        <f ca="1">M5+1</f>
        <v>45673</v>
      </c>
      <c r="R5" s="323"/>
      <c r="S5" s="323"/>
      <c r="T5" s="324"/>
      <c r="U5" s="322">
        <f ca="1">Q5+1</f>
        <v>45674</v>
      </c>
      <c r="V5" s="323"/>
      <c r="W5" s="323"/>
      <c r="X5" s="324"/>
      <c r="Y5" s="322">
        <f ca="1">U5+1</f>
        <v>45675</v>
      </c>
      <c r="Z5" s="323"/>
      <c r="AA5" s="323"/>
      <c r="AB5" s="324"/>
      <c r="AC5" s="322">
        <f ca="1">Y5+1</f>
        <v>45676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304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2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3-5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45677</v>
      </c>
      <c r="F5" s="320"/>
      <c r="G5" s="320"/>
      <c r="H5" s="321"/>
      <c r="I5" s="322">
        <f ca="1">E5+1</f>
        <v>45678</v>
      </c>
      <c r="J5" s="323"/>
      <c r="K5" s="323"/>
      <c r="L5" s="324"/>
      <c r="M5" s="322">
        <f ca="1">I5+1</f>
        <v>45679</v>
      </c>
      <c r="N5" s="323"/>
      <c r="O5" s="323"/>
      <c r="P5" s="324"/>
      <c r="Q5" s="322">
        <f ca="1">M5+1</f>
        <v>45680</v>
      </c>
      <c r="R5" s="323"/>
      <c r="S5" s="323"/>
      <c r="T5" s="324"/>
      <c r="U5" s="322">
        <f ca="1">Q5+1</f>
        <v>45681</v>
      </c>
      <c r="V5" s="323"/>
      <c r="W5" s="323"/>
      <c r="X5" s="324"/>
      <c r="Y5" s="322">
        <f ca="1">U5+1</f>
        <v>45682</v>
      </c>
      <c r="Z5" s="323"/>
      <c r="AA5" s="323"/>
      <c r="AB5" s="324"/>
      <c r="AC5" s="322">
        <f ca="1">Y5+1</f>
        <v>45683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305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1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1-1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45383</v>
      </c>
      <c r="F5" s="320"/>
      <c r="G5" s="320"/>
      <c r="H5" s="321"/>
      <c r="I5" s="322">
        <f ca="1">E5+1</f>
        <v>45384</v>
      </c>
      <c r="J5" s="323"/>
      <c r="K5" s="323"/>
      <c r="L5" s="324"/>
      <c r="M5" s="322">
        <f ca="1">I5+1</f>
        <v>45385</v>
      </c>
      <c r="N5" s="323"/>
      <c r="O5" s="323"/>
      <c r="P5" s="324"/>
      <c r="Q5" s="322">
        <f ca="1">M5+1</f>
        <v>45386</v>
      </c>
      <c r="R5" s="323"/>
      <c r="S5" s="323"/>
      <c r="T5" s="324"/>
      <c r="U5" s="322">
        <f ca="1">Q5+1</f>
        <v>45387</v>
      </c>
      <c r="V5" s="323"/>
      <c r="W5" s="323"/>
      <c r="X5" s="324"/>
      <c r="Y5" s="322">
        <f ca="1">U5+1</f>
        <v>45388</v>
      </c>
      <c r="Z5" s="323"/>
      <c r="AA5" s="323"/>
      <c r="AB5" s="324"/>
      <c r="AC5" s="322">
        <f ca="1">Y5+1</f>
        <v>45389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20" t="s">
        <v>77</v>
      </c>
      <c r="Q50" s="20" t="s">
        <v>65</v>
      </c>
      <c r="R50" s="52" t="s">
        <v>66</v>
      </c>
      <c r="S50" s="57" t="s">
        <v>59</v>
      </c>
      <c r="T50" s="20" t="s">
        <v>77</v>
      </c>
      <c r="U50" s="20" t="s">
        <v>65</v>
      </c>
      <c r="V50" s="20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21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20" t="s">
        <v>77</v>
      </c>
      <c r="Z52" s="219" t="s">
        <v>77</v>
      </c>
      <c r="AA52" s="219"/>
      <c r="AB52" s="20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53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20" t="s">
        <v>77</v>
      </c>
      <c r="AE57" s="20" t="s">
        <v>65</v>
      </c>
      <c r="AF57" s="20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9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9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9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9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101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B2:AF2"/>
    <mergeCell ref="B6:D6"/>
    <mergeCell ref="E6:H6"/>
    <mergeCell ref="I6:L6"/>
    <mergeCell ref="M6:P6"/>
    <mergeCell ref="Q6:T6"/>
    <mergeCell ref="U6:X6"/>
    <mergeCell ref="Y6:AB6"/>
    <mergeCell ref="AC6:AF6"/>
    <mergeCell ref="B4:D4"/>
    <mergeCell ref="E4:P4"/>
    <mergeCell ref="Q4:T4"/>
    <mergeCell ref="U4:AF4"/>
    <mergeCell ref="B5:D5"/>
    <mergeCell ref="E5:H5"/>
    <mergeCell ref="I5:L5"/>
    <mergeCell ref="M5:P5"/>
    <mergeCell ref="Q5:T5"/>
    <mergeCell ref="U5:X5"/>
    <mergeCell ref="Y5:AB5"/>
    <mergeCell ref="AC5:AF5"/>
    <mergeCell ref="B7:D7"/>
    <mergeCell ref="E7:H7"/>
    <mergeCell ref="I7:L7"/>
    <mergeCell ref="M7:P7"/>
    <mergeCell ref="Q7:T7"/>
    <mergeCell ref="U7:X7"/>
    <mergeCell ref="Y7:AB7"/>
    <mergeCell ref="AC7:AF7"/>
    <mergeCell ref="Y8:AB8"/>
    <mergeCell ref="AC8:AF8"/>
    <mergeCell ref="Q8:T8"/>
    <mergeCell ref="U8:X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E48:H48"/>
    <mergeCell ref="I48:L48"/>
    <mergeCell ref="M48:P48"/>
    <mergeCell ref="Q48:T48"/>
    <mergeCell ref="U48:X48"/>
    <mergeCell ref="Y48:AB48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C60:C61"/>
    <mergeCell ref="D60:E60"/>
    <mergeCell ref="F60:G60"/>
    <mergeCell ref="I60:J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N56:O56"/>
    <mergeCell ref="X56:X57"/>
    <mergeCell ref="N60:O60"/>
  </mergeCells>
  <phoneticPr fontId="34"/>
  <conditionalFormatting sqref="I58:J59">
    <cfRule type="cellIs" dxfId="77" priority="2" stopIfTrue="1" operator="notEqual">
      <formula>$F58</formula>
    </cfRule>
  </conditionalFormatting>
  <dataValidations count="4">
    <dataValidation imeMode="on" allowBlank="1" showInputMessage="1" showErrorMessage="1" sqref="E7:AF7 E10:AF11 E13:AF13 E15:AF16 E18:AF18 E20:AF21 E23:AF23 E25:AF26 E28:AF28 E30:AF31 E33:AF33 E35:AF36 E38:AF38 E40:AF41 E43:AF43 E45:AF46 E48:AF48"/>
    <dataValidation type="list" allowBlank="1" showInputMessage="1" showErrorMessage="1" sqref="E12:AF12 E42:AF42 E17:AF17 E22:AF22 E27:AF27 E32:AF32 E37:AF37 E47:AF47">
      <formula1>指導者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3-6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45684</v>
      </c>
      <c r="F5" s="320"/>
      <c r="G5" s="320"/>
      <c r="H5" s="321"/>
      <c r="I5" s="322">
        <f ca="1">E5+1</f>
        <v>45685</v>
      </c>
      <c r="J5" s="323"/>
      <c r="K5" s="323"/>
      <c r="L5" s="324"/>
      <c r="M5" s="322">
        <f ca="1">I5+1</f>
        <v>45686</v>
      </c>
      <c r="N5" s="323"/>
      <c r="O5" s="323"/>
      <c r="P5" s="324"/>
      <c r="Q5" s="322">
        <f ca="1">M5+1</f>
        <v>45687</v>
      </c>
      <c r="R5" s="323"/>
      <c r="S5" s="323"/>
      <c r="T5" s="324"/>
      <c r="U5" s="322">
        <f ca="1">Q5+1</f>
        <v>45688</v>
      </c>
      <c r="V5" s="323"/>
      <c r="W5" s="323"/>
      <c r="X5" s="324"/>
      <c r="Y5" s="322">
        <f ca="1">U5+1</f>
        <v>45689</v>
      </c>
      <c r="Z5" s="323"/>
      <c r="AA5" s="323"/>
      <c r="AB5" s="324"/>
      <c r="AC5" s="322">
        <f ca="1">Y5+1</f>
        <v>45690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306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30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3-7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45691</v>
      </c>
      <c r="F5" s="320"/>
      <c r="G5" s="320"/>
      <c r="H5" s="321"/>
      <c r="I5" s="322">
        <f ca="1">E5+1</f>
        <v>45692</v>
      </c>
      <c r="J5" s="323"/>
      <c r="K5" s="323"/>
      <c r="L5" s="324"/>
      <c r="M5" s="322">
        <f ca="1">I5+1</f>
        <v>45693</v>
      </c>
      <c r="N5" s="323"/>
      <c r="O5" s="323"/>
      <c r="P5" s="324"/>
      <c r="Q5" s="322">
        <f ca="1">M5+1</f>
        <v>45694</v>
      </c>
      <c r="R5" s="323"/>
      <c r="S5" s="323"/>
      <c r="T5" s="324"/>
      <c r="U5" s="322">
        <f ca="1">Q5+1</f>
        <v>45695</v>
      </c>
      <c r="V5" s="323"/>
      <c r="W5" s="323"/>
      <c r="X5" s="324"/>
      <c r="Y5" s="322">
        <f ca="1">U5+1</f>
        <v>45696</v>
      </c>
      <c r="Z5" s="323"/>
      <c r="AA5" s="323"/>
      <c r="AB5" s="324"/>
      <c r="AC5" s="322">
        <f ca="1">Y5+1</f>
        <v>45697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307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9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3-8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45698</v>
      </c>
      <c r="F5" s="320"/>
      <c r="G5" s="320"/>
      <c r="H5" s="321"/>
      <c r="I5" s="322">
        <f ca="1">E5+1</f>
        <v>45699</v>
      </c>
      <c r="J5" s="323"/>
      <c r="K5" s="323"/>
      <c r="L5" s="324"/>
      <c r="M5" s="322">
        <f ca="1">I5+1</f>
        <v>45700</v>
      </c>
      <c r="N5" s="323"/>
      <c r="O5" s="323"/>
      <c r="P5" s="324"/>
      <c r="Q5" s="322">
        <f ca="1">M5+1</f>
        <v>45701</v>
      </c>
      <c r="R5" s="323"/>
      <c r="S5" s="323"/>
      <c r="T5" s="324"/>
      <c r="U5" s="322">
        <f ca="1">Q5+1</f>
        <v>45702</v>
      </c>
      <c r="V5" s="323"/>
      <c r="W5" s="323"/>
      <c r="X5" s="324"/>
      <c r="Y5" s="322">
        <f ca="1">U5+1</f>
        <v>45703</v>
      </c>
      <c r="Z5" s="323"/>
      <c r="AA5" s="323"/>
      <c r="AB5" s="324"/>
      <c r="AC5" s="322">
        <f ca="1">Y5+1</f>
        <v>45704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308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8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3-9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45705</v>
      </c>
      <c r="F5" s="320"/>
      <c r="G5" s="320"/>
      <c r="H5" s="321"/>
      <c r="I5" s="322">
        <f ca="1">E5+1</f>
        <v>45706</v>
      </c>
      <c r="J5" s="323"/>
      <c r="K5" s="323"/>
      <c r="L5" s="324"/>
      <c r="M5" s="322">
        <f ca="1">I5+1</f>
        <v>45707</v>
      </c>
      <c r="N5" s="323"/>
      <c r="O5" s="323"/>
      <c r="P5" s="324"/>
      <c r="Q5" s="322">
        <f ca="1">M5+1</f>
        <v>45708</v>
      </c>
      <c r="R5" s="323"/>
      <c r="S5" s="323"/>
      <c r="T5" s="324"/>
      <c r="U5" s="322">
        <f ca="1">Q5+1</f>
        <v>45709</v>
      </c>
      <c r="V5" s="323"/>
      <c r="W5" s="323"/>
      <c r="X5" s="324"/>
      <c r="Y5" s="322">
        <f ca="1">U5+1</f>
        <v>45710</v>
      </c>
      <c r="Z5" s="323"/>
      <c r="AA5" s="323"/>
      <c r="AB5" s="324"/>
      <c r="AC5" s="322">
        <f ca="1">Y5+1</f>
        <v>45711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309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7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3-10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45712</v>
      </c>
      <c r="F5" s="320"/>
      <c r="G5" s="320"/>
      <c r="H5" s="321"/>
      <c r="I5" s="322">
        <f ca="1">E5+1</f>
        <v>45713</v>
      </c>
      <c r="J5" s="323"/>
      <c r="K5" s="323"/>
      <c r="L5" s="324"/>
      <c r="M5" s="322">
        <f ca="1">I5+1</f>
        <v>45714</v>
      </c>
      <c r="N5" s="323"/>
      <c r="O5" s="323"/>
      <c r="P5" s="324"/>
      <c r="Q5" s="322">
        <f ca="1">M5+1</f>
        <v>45715</v>
      </c>
      <c r="R5" s="323"/>
      <c r="S5" s="323"/>
      <c r="T5" s="324"/>
      <c r="U5" s="322">
        <f ca="1">Q5+1</f>
        <v>45716</v>
      </c>
      <c r="V5" s="323"/>
      <c r="W5" s="323"/>
      <c r="X5" s="324"/>
      <c r="Y5" s="322">
        <f ca="1">U5+1</f>
        <v>45717</v>
      </c>
      <c r="Z5" s="323"/>
      <c r="AA5" s="323"/>
      <c r="AB5" s="324"/>
      <c r="AC5" s="322">
        <f ca="1">Y5+1</f>
        <v>45718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310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6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3-11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45719</v>
      </c>
      <c r="F5" s="320"/>
      <c r="G5" s="320"/>
      <c r="H5" s="321"/>
      <c r="I5" s="322">
        <f ca="1">E5+1</f>
        <v>45720</v>
      </c>
      <c r="J5" s="323"/>
      <c r="K5" s="323"/>
      <c r="L5" s="324"/>
      <c r="M5" s="322">
        <f ca="1">I5+1</f>
        <v>45721</v>
      </c>
      <c r="N5" s="323"/>
      <c r="O5" s="323"/>
      <c r="P5" s="324"/>
      <c r="Q5" s="322">
        <f ca="1">M5+1</f>
        <v>45722</v>
      </c>
      <c r="R5" s="323"/>
      <c r="S5" s="323"/>
      <c r="T5" s="324"/>
      <c r="U5" s="322">
        <f ca="1">Q5+1</f>
        <v>45723</v>
      </c>
      <c r="V5" s="323"/>
      <c r="W5" s="323"/>
      <c r="X5" s="324"/>
      <c r="Y5" s="322">
        <f ca="1">U5+1</f>
        <v>45724</v>
      </c>
      <c r="Z5" s="323"/>
      <c r="AA5" s="323"/>
      <c r="AB5" s="324"/>
      <c r="AC5" s="322">
        <f ca="1">Y5+1</f>
        <v>45725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311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5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3-12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45726</v>
      </c>
      <c r="F5" s="320"/>
      <c r="G5" s="320"/>
      <c r="H5" s="321"/>
      <c r="I5" s="322">
        <f ca="1">E5+1</f>
        <v>45727</v>
      </c>
      <c r="J5" s="323"/>
      <c r="K5" s="323"/>
      <c r="L5" s="324"/>
      <c r="M5" s="322">
        <f ca="1">I5+1</f>
        <v>45728</v>
      </c>
      <c r="N5" s="323"/>
      <c r="O5" s="323"/>
      <c r="P5" s="324"/>
      <c r="Q5" s="322">
        <f ca="1">M5+1</f>
        <v>45729</v>
      </c>
      <c r="R5" s="323"/>
      <c r="S5" s="323"/>
      <c r="T5" s="324"/>
      <c r="U5" s="322">
        <f ca="1">Q5+1</f>
        <v>45730</v>
      </c>
      <c r="V5" s="323"/>
      <c r="W5" s="323"/>
      <c r="X5" s="324"/>
      <c r="Y5" s="322">
        <f ca="1">U5+1</f>
        <v>45731</v>
      </c>
      <c r="Z5" s="323"/>
      <c r="AA5" s="323"/>
      <c r="AB5" s="324"/>
      <c r="AC5" s="322">
        <f ca="1">Y5+1</f>
        <v>45732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312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4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3-13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45733</v>
      </c>
      <c r="F5" s="320"/>
      <c r="G5" s="320"/>
      <c r="H5" s="321"/>
      <c r="I5" s="322">
        <f ca="1">E5+1</f>
        <v>45734</v>
      </c>
      <c r="J5" s="323"/>
      <c r="K5" s="323"/>
      <c r="L5" s="324"/>
      <c r="M5" s="322">
        <f ca="1">I5+1</f>
        <v>45735</v>
      </c>
      <c r="N5" s="323"/>
      <c r="O5" s="323"/>
      <c r="P5" s="324"/>
      <c r="Q5" s="322">
        <f ca="1">M5+1</f>
        <v>45736</v>
      </c>
      <c r="R5" s="323"/>
      <c r="S5" s="323"/>
      <c r="T5" s="324"/>
      <c r="U5" s="322">
        <f ca="1">Q5+1</f>
        <v>45737</v>
      </c>
      <c r="V5" s="323"/>
      <c r="W5" s="323"/>
      <c r="X5" s="324"/>
      <c r="Y5" s="322">
        <f ca="1">U5+1</f>
        <v>45738</v>
      </c>
      <c r="Z5" s="323"/>
      <c r="AA5" s="323"/>
      <c r="AB5" s="324"/>
      <c r="AC5" s="322">
        <f ca="1">Y5+1</f>
        <v>45739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313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3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3-14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45740</v>
      </c>
      <c r="F5" s="320"/>
      <c r="G5" s="320"/>
      <c r="H5" s="321"/>
      <c r="I5" s="322">
        <f ca="1">E5+1</f>
        <v>45741</v>
      </c>
      <c r="J5" s="323"/>
      <c r="K5" s="323"/>
      <c r="L5" s="324"/>
      <c r="M5" s="322">
        <f ca="1">I5+1</f>
        <v>45742</v>
      </c>
      <c r="N5" s="323"/>
      <c r="O5" s="323"/>
      <c r="P5" s="324"/>
      <c r="Q5" s="322">
        <f ca="1">M5+1</f>
        <v>45743</v>
      </c>
      <c r="R5" s="323"/>
      <c r="S5" s="323"/>
      <c r="T5" s="324"/>
      <c r="U5" s="322">
        <f ca="1">Q5+1</f>
        <v>45744</v>
      </c>
      <c r="V5" s="323"/>
      <c r="W5" s="323"/>
      <c r="X5" s="324"/>
      <c r="Y5" s="322">
        <f ca="1">U5+1</f>
        <v>45745</v>
      </c>
      <c r="Z5" s="323"/>
      <c r="AA5" s="323"/>
      <c r="AB5" s="324"/>
      <c r="AC5" s="322">
        <f ca="1">Y5+1</f>
        <v>45746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314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学期3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22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41"/>
  <sheetViews>
    <sheetView view="pageBreakPreview" zoomScaleNormal="100" zoomScaleSheetLayoutView="100" workbookViewId="0">
      <selection activeCell="B2" sqref="B2:AF2"/>
    </sheetView>
  </sheetViews>
  <sheetFormatPr defaultRowHeight="13.5"/>
  <cols>
    <col min="1" max="1" width="16.125" style="99" bestFit="1" customWidth="1"/>
    <col min="2" max="2" width="15.25" style="98" customWidth="1"/>
    <col min="3" max="3" width="15.5" style="98" customWidth="1"/>
    <col min="4" max="4" width="22.25" style="98" customWidth="1"/>
    <col min="5" max="5" width="16.875" style="98" customWidth="1"/>
    <col min="6" max="16384" width="9" style="98"/>
  </cols>
  <sheetData>
    <row r="1" spans="1:5" ht="17.25">
      <c r="A1" s="97" t="str">
        <f>DBCS(TEXT(DATE(指定年度,4,1),"ggge年度")) &amp;"初任者研修 校内における研修の記録"</f>
        <v>令和６年度初任者研修 校内における研修の記録</v>
      </c>
      <c r="D1" s="107" t="str">
        <f>"初任者氏名（" &amp; IF(DATA!D4="","",DATA!D4) &amp;" ）"</f>
        <v>初任者氏名（ ）</v>
      </c>
      <c r="E1" s="106" t="str">
        <f ca="1">LEFT(RIGHT(CELL("filename",A1),LEN(CELL("filename",A1))-FIND("]",CELL("filename",A1))),FIND("_",RIGHT(CELL("filename",A1),LEN(CELL("filename",A1))-FIND("]",CELL("filename",A1))))-1)</f>
        <v>1-1</v>
      </c>
    </row>
    <row r="2" spans="1:5">
      <c r="E2" s="99" t="s">
        <v>273</v>
      </c>
    </row>
    <row r="3" spans="1:5" ht="20.25" customHeight="1">
      <c r="A3" s="101" t="s">
        <v>249</v>
      </c>
      <c r="B3" s="108" t="str">
        <f ca="1">IFERROR(INDEX(INDIRECT("'" &amp;$E$1 &amp;"'" &amp; "!$5:$5"),COLUMN(INDIRECT(INDIRECT("'" &amp;$E$1 &amp; "_計算'!G$5")))),"")</f>
        <v/>
      </c>
      <c r="C3" s="101" t="str">
        <f ca="1">INDIRECT("'" &amp; $E$1 &amp; "_計算'!H$5") &amp; IF( INDIRECT("'" &amp; $E$1 &amp; "_計算'!N$5")="","校時"," ," &amp; INDIRECT("'" &amp; $E$1 &amp; "_計算'!N$5") &amp; "校時")</f>
        <v>校時</v>
      </c>
      <c r="D3" s="328" t="str">
        <f ca="1">IFERROR(OFFSET(INDIRECT(INDIRECT("'"&amp;$E$1&amp;"_計算'!G$5")),1,0,1,1) &amp; " " &amp; OFFSET(INDIRECT(INDIRECT("'"&amp;$E$1&amp;"_計算'!G$5")),2,0,1,1),"")</f>
        <v/>
      </c>
      <c r="E3" s="328"/>
    </row>
    <row r="4" spans="1:5" ht="43.5" customHeight="1">
      <c r="A4" s="101" t="s">
        <v>128</v>
      </c>
      <c r="B4" s="103" t="str">
        <f ca="1">INDIRECT("'" &amp;$E$1 &amp; "_計算'!K$5")</f>
        <v/>
      </c>
      <c r="C4" s="101" t="s">
        <v>250</v>
      </c>
      <c r="D4" s="109" t="str">
        <f ca="1">IFERROR(IF(OFFSET(INDIRECT(INDIRECT("'"&amp;$E$1&amp;"_計算'!G$5")),3,0,1,1)=0,"",OFFSET(INDIRECT(INDIRECT("'"&amp;$E$1&amp;"_計算'!G$5")),3,0,1,1)),"")</f>
        <v/>
      </c>
      <c r="E4" s="110" t="str">
        <f ca="1">"他( " &amp; IFERROR(IF(OFFSET(INDIRECT(INDIRECT("'"&amp;$E$1&amp;"_計算'!G$5")),4,0,1,1)=0,"",OFFSET(INDIRECT(INDIRECT("'"&amp;$E$1&amp;"_計算'!G$5")),4,0,1,1)),"") &amp;" )"</f>
        <v>他(  )</v>
      </c>
    </row>
    <row r="5" spans="1:5" ht="76.5" customHeight="1">
      <c r="A5" s="102" t="s">
        <v>278</v>
      </c>
      <c r="B5" s="326"/>
      <c r="C5" s="327"/>
      <c r="D5" s="327"/>
      <c r="E5" s="327"/>
    </row>
    <row r="6" spans="1:5" ht="17.25" customHeight="1">
      <c r="A6" s="103"/>
      <c r="B6" s="104"/>
      <c r="C6" s="104"/>
      <c r="D6" s="104"/>
      <c r="E6" s="104"/>
    </row>
    <row r="7" spans="1:5" ht="20.25" customHeight="1">
      <c r="A7" s="101" t="s">
        <v>249</v>
      </c>
      <c r="B7" s="108" t="str">
        <f ca="1">IFERROR(INDEX(INDIRECT("'" &amp;$E$1 &amp;"'" &amp; "!$5:$5"),COLUMN(INDIRECT(INDIRECT("'" &amp;$E$1 &amp; "_計算'!G$6")))),"")</f>
        <v/>
      </c>
      <c r="C7" s="101" t="str">
        <f ca="1">INDIRECT("'" &amp; $E$1 &amp; "_計算'!H$6") &amp; IF( INDIRECT("'" &amp; $E$1 &amp; "_計算'!N$6")="","校時"," ," &amp; INDIRECT("'" &amp; $E$1 &amp; "_計算'!N$6") &amp; "校時")</f>
        <v>校時</v>
      </c>
      <c r="D7" s="329" t="str">
        <f ca="1">IFERROR(OFFSET(INDIRECT(INDIRECT("'"&amp;$E$1&amp;"_計算'!G$6")),1,0,1,1) &amp; " " &amp; OFFSET(INDIRECT(INDIRECT("'"&amp;$E$1&amp;"_計算'!G$6")),2,0,1,1),"")</f>
        <v/>
      </c>
      <c r="E7" s="330"/>
    </row>
    <row r="8" spans="1:5" ht="43.5" customHeight="1">
      <c r="A8" s="101" t="s">
        <v>128</v>
      </c>
      <c r="B8" s="103" t="str">
        <f ca="1">INDIRECT("'" &amp;$E$1 &amp; "_計算'!K$6")</f>
        <v/>
      </c>
      <c r="C8" s="101" t="s">
        <v>250</v>
      </c>
      <c r="D8" s="109" t="str">
        <f ca="1">IFERROR(IF(OFFSET(INDIRECT(INDIRECT("'"&amp;$E$1&amp;"_計算'!G$6")),3,0,1,1)=0,"",OFFSET(INDIRECT(INDIRECT("'"&amp;$E$1&amp;"_計算'!G$6")),3,0,1,1)),"")</f>
        <v/>
      </c>
      <c r="E8" s="110" t="str">
        <f ca="1">"他( " &amp; IFERROR(IF(OFFSET(INDIRECT(INDIRECT("'"&amp;$E$1&amp;"_計算'!G$6")),4,0,1,1)=0,"",OFFSET(INDIRECT(INDIRECT("'"&amp;$E$1&amp;"_計算'!G$6")),4,0,1,1)),"") &amp;" )"</f>
        <v>他(  )</v>
      </c>
    </row>
    <row r="9" spans="1:5" ht="76.5" customHeight="1">
      <c r="A9" s="102" t="s">
        <v>278</v>
      </c>
      <c r="B9" s="326"/>
      <c r="C9" s="327"/>
      <c r="D9" s="327"/>
      <c r="E9" s="327"/>
    </row>
    <row r="10" spans="1:5" ht="17.25" customHeight="1">
      <c r="A10" s="103"/>
      <c r="B10" s="104"/>
      <c r="C10" s="104"/>
      <c r="D10" s="104"/>
      <c r="E10" s="104"/>
    </row>
    <row r="11" spans="1:5" ht="20.25" customHeight="1">
      <c r="A11" s="101" t="s">
        <v>249</v>
      </c>
      <c r="B11" s="108" t="str">
        <f ca="1">IFERROR(INDEX(INDIRECT("'" &amp;$E$1 &amp;"'" &amp; "!$5:$5"),COLUMN(INDIRECT(INDIRECT("'" &amp;$E$1 &amp; "_計算'!G$7")))),"")</f>
        <v/>
      </c>
      <c r="C11" s="101" t="str">
        <f ca="1">INDIRECT("'" &amp; $E$1 &amp; "_計算'!H$7") &amp; IF( INDIRECT("'" &amp; $E$1 &amp; "_計算'!N$7")="","校時"," ," &amp; INDIRECT("'" &amp; $E$1 &amp; "_計算'!N$7") &amp; "校時")</f>
        <v>校時</v>
      </c>
      <c r="D11" s="328" t="str">
        <f ca="1">IFERROR(OFFSET(INDIRECT(INDIRECT("'"&amp;$E$1&amp;"_計算'!G$7")),1,0,1,1) &amp; " " &amp; OFFSET(INDIRECT(INDIRECT("'"&amp;$E$1&amp;"_計算'!G$7")),2,0,1,1),"")</f>
        <v/>
      </c>
      <c r="E11" s="328"/>
    </row>
    <row r="12" spans="1:5" ht="43.5" customHeight="1">
      <c r="A12" s="101" t="s">
        <v>128</v>
      </c>
      <c r="B12" s="103" t="str">
        <f ca="1">INDIRECT("'" &amp;$E$1 &amp; "_計算'!K$7")</f>
        <v/>
      </c>
      <c r="C12" s="101" t="s">
        <v>250</v>
      </c>
      <c r="D12" s="109" t="str">
        <f ca="1">IFERROR(IF(OFFSET(INDIRECT(INDIRECT("'"&amp;$E$1&amp;"_計算'!G$7")),3,0,1,1)=0,"",OFFSET(INDIRECT(INDIRECT("'"&amp;$E$1&amp;"_計算'!G$7")),3,0,1,1)),"")</f>
        <v/>
      </c>
      <c r="E12" s="110" t="str">
        <f ca="1">"他( " &amp; IFERROR(IF(OFFSET(INDIRECT(INDIRECT("'"&amp;$E$1&amp;"_計算'!G$7")),4,0,1,1)=0,"",OFFSET(INDIRECT(INDIRECT("'"&amp;$E$1&amp;"_計算'!G$7")),4,0,1,1)),"") &amp;" )"</f>
        <v>他(  )</v>
      </c>
    </row>
    <row r="13" spans="1:5" ht="76.5" customHeight="1">
      <c r="A13" s="102" t="s">
        <v>278</v>
      </c>
      <c r="B13" s="326"/>
      <c r="C13" s="327"/>
      <c r="D13" s="327"/>
      <c r="E13" s="327"/>
    </row>
    <row r="14" spans="1:5" ht="17.25" customHeight="1">
      <c r="A14" s="103"/>
      <c r="B14" s="104"/>
      <c r="C14" s="104"/>
      <c r="D14" s="104"/>
      <c r="E14" s="104"/>
    </row>
    <row r="15" spans="1:5" ht="20.25" customHeight="1">
      <c r="A15" s="101" t="s">
        <v>249</v>
      </c>
      <c r="B15" s="108" t="str">
        <f ca="1">IFERROR(INDEX(INDIRECT("'" &amp;$E$1 &amp;"'" &amp; "!$5:$5"),COLUMN(INDIRECT(INDIRECT("'" &amp;$E$1 &amp; "_計算'!G$8")))),"")</f>
        <v/>
      </c>
      <c r="C15" s="101" t="str">
        <f ca="1">INDIRECT("'" &amp; $E$1 &amp; "_計算'!H$8") &amp; IF( INDIRECT("'" &amp; $E$1 &amp; "_計算'!N$8")="","校時"," ," &amp; INDIRECT("'" &amp; $E$1 &amp; "_計算'!N$8") &amp; "校時")</f>
        <v>校時</v>
      </c>
      <c r="D15" s="328" t="str">
        <f ca="1">IFERROR(OFFSET(INDIRECT(INDIRECT("'"&amp;$E$1&amp;"_計算'!G$8")),1,0,1,1) &amp; " " &amp; OFFSET(INDIRECT(INDIRECT("'"&amp;$E$1&amp;"_計算'!G$8")),2,0,1,1),"")</f>
        <v/>
      </c>
      <c r="E15" s="328"/>
    </row>
    <row r="16" spans="1:5" ht="43.5" customHeight="1">
      <c r="A16" s="101" t="s">
        <v>128</v>
      </c>
      <c r="B16" s="103" t="str">
        <f ca="1">INDIRECT("'" &amp;$E$1 &amp; "_計算'!K$8")</f>
        <v/>
      </c>
      <c r="C16" s="101" t="s">
        <v>250</v>
      </c>
      <c r="D16" s="109" t="str">
        <f ca="1">IFERROR(IF(OFFSET(INDIRECT(INDIRECT("'"&amp;$E$1&amp;"_計算'!G$8")),3,0,1,1)=0,"",OFFSET(INDIRECT(INDIRECT("'"&amp;$E$1&amp;"_計算'!G$8")),3,0,1,1)),"")</f>
        <v/>
      </c>
      <c r="E16" s="110" t="str">
        <f ca="1">"他( " &amp; IFERROR(IF(OFFSET(INDIRECT(INDIRECT("'"&amp;$E$1&amp;"_計算'!G$8")),4,0,1,1)=0,"",OFFSET(INDIRECT(INDIRECT("'"&amp;$E$1&amp;"_計算'!G$8")),4,0,1,1)),"") &amp;" )"</f>
        <v>他(  )</v>
      </c>
    </row>
    <row r="17" spans="1:5" ht="76.5" customHeight="1">
      <c r="A17" s="102" t="s">
        <v>278</v>
      </c>
      <c r="B17" s="326"/>
      <c r="C17" s="327"/>
      <c r="D17" s="327"/>
      <c r="E17" s="327"/>
    </row>
    <row r="18" spans="1:5" ht="17.25" customHeight="1">
      <c r="A18" s="103"/>
      <c r="B18" s="104"/>
      <c r="C18" s="104"/>
      <c r="D18" s="104"/>
      <c r="E18" s="104"/>
    </row>
    <row r="19" spans="1:5" ht="20.25" customHeight="1">
      <c r="A19" s="101" t="s">
        <v>249</v>
      </c>
      <c r="B19" s="108" t="str">
        <f ca="1">IFERROR(INDEX(INDIRECT("'" &amp;$E$1 &amp;"'" &amp; "!$5:$5"),COLUMN(INDIRECT(INDIRECT("'" &amp;$E$1 &amp; "_計算'!G$9")))),"")</f>
        <v/>
      </c>
      <c r="C19" s="101" t="str">
        <f ca="1">INDIRECT("'" &amp; $E$1 &amp; "_計算'!H$9") &amp; IF( INDIRECT("'" &amp; $E$1 &amp; "_計算'!N$9")="","校時"," ," &amp; INDIRECT("'" &amp; $E$1 &amp; "_計算'!N$9") &amp; "校時")</f>
        <v>校時</v>
      </c>
      <c r="D19" s="328" t="str">
        <f ca="1">IFERROR(OFFSET(INDIRECT(INDIRECT("'"&amp;$E$1&amp;"_計算'!G$9")),1,0,1,1) &amp; " " &amp; OFFSET(INDIRECT(INDIRECT("'"&amp;$E$1&amp;"_計算'!G$9")),2,0,1,1),"")</f>
        <v/>
      </c>
      <c r="E19" s="328"/>
    </row>
    <row r="20" spans="1:5" ht="43.5" customHeight="1">
      <c r="A20" s="101" t="s">
        <v>128</v>
      </c>
      <c r="B20" s="103" t="str">
        <f ca="1">INDIRECT("'" &amp;$E$1 &amp; "_計算'!K$9")</f>
        <v/>
      </c>
      <c r="C20" s="101" t="s">
        <v>250</v>
      </c>
      <c r="D20" s="109" t="str">
        <f ca="1">IFERROR(IF(OFFSET(INDIRECT(INDIRECT("'"&amp;$E$1&amp;"_計算'!G$9")),3,0,1,1)=0,"",OFFSET(INDIRECT(INDIRECT("'"&amp;$E$1&amp;"_計算'!G$9")),3,0,1,1)),"")</f>
        <v/>
      </c>
      <c r="E20" s="110" t="str">
        <f ca="1">"他( " &amp; IFERROR(IF(OFFSET(INDIRECT(INDIRECT("'"&amp;$E$1&amp;"_計算'!G$9")),4,0,1,1)=0,"",OFFSET(INDIRECT(INDIRECT("'"&amp;$E$1&amp;"_計算'!G$9")),4,0,1,1)),"") &amp;" )"</f>
        <v>他(  )</v>
      </c>
    </row>
    <row r="21" spans="1:5" ht="76.5" customHeight="1">
      <c r="A21" s="102" t="s">
        <v>278</v>
      </c>
      <c r="B21" s="326"/>
      <c r="C21" s="327"/>
      <c r="D21" s="327"/>
      <c r="E21" s="327"/>
    </row>
    <row r="22" spans="1:5" ht="19.5">
      <c r="A22" s="103"/>
      <c r="B22" s="104"/>
      <c r="C22" s="104"/>
      <c r="D22" s="104"/>
      <c r="E22" s="105" t="s">
        <v>274</v>
      </c>
    </row>
    <row r="23" spans="1:5" ht="20.25" customHeight="1">
      <c r="A23" s="101" t="s">
        <v>249</v>
      </c>
      <c r="B23" s="108" t="str">
        <f ca="1">IFERROR(INDEX(INDIRECT("'" &amp;$E$1 &amp;"'" &amp; "!$5:$5"),COLUMN(INDIRECT(INDIRECT("'" &amp;$E$1 &amp; "_計算'!G$10")))),"")</f>
        <v/>
      </c>
      <c r="C23" s="101" t="str">
        <f ca="1">INDIRECT("'" &amp; $E$1 &amp; "_計算'!H$10") &amp; IF( INDIRECT("'" &amp; $E$1 &amp; "_計算'!N$10")="","校時"," ," &amp; INDIRECT("'" &amp; $E$1 &amp; "_計算'!N$10") &amp; "校時")</f>
        <v>校時</v>
      </c>
      <c r="D23" s="328" t="str">
        <f ca="1">IFERROR(OFFSET(INDIRECT(INDIRECT("'"&amp;$E$1&amp;"_計算'!G$10")),1,0,1,1) &amp; " " &amp; OFFSET(INDIRECT(INDIRECT("'"&amp;$E$1&amp;"_計算'!G$10")),2,0,1,1),"")</f>
        <v/>
      </c>
      <c r="E23" s="328"/>
    </row>
    <row r="24" spans="1:5" ht="43.5" customHeight="1">
      <c r="A24" s="101" t="s">
        <v>128</v>
      </c>
      <c r="B24" s="103" t="str">
        <f ca="1">INDIRECT("'" &amp;$E$1 &amp; "_計算'!K$10")</f>
        <v/>
      </c>
      <c r="C24" s="101" t="s">
        <v>250</v>
      </c>
      <c r="D24" s="109" t="str">
        <f ca="1">IFERROR(IF(OFFSET(INDIRECT(INDIRECT("'"&amp;$E$1&amp;"_計算'!G$10")),3,0,1,1)=0,"",OFFSET(INDIRECT(INDIRECT("'"&amp;$E$1&amp;"_計算'!G$10")),3,0,1,1)),"")</f>
        <v/>
      </c>
      <c r="E24" s="110" t="str">
        <f ca="1">"他( " &amp; IFERROR(IF(OFFSET(INDIRECT(INDIRECT("'"&amp;$E$1&amp;"_計算'!G$10")),4,0,1,1)=0,"",OFFSET(INDIRECT(INDIRECT("'"&amp;$E$1&amp;"_計算'!G$10")),4,0,1,1)),"") &amp;" )"</f>
        <v>他(  )</v>
      </c>
    </row>
    <row r="25" spans="1:5" ht="76.5" customHeight="1">
      <c r="A25" s="102" t="s">
        <v>278</v>
      </c>
      <c r="B25" s="326"/>
      <c r="C25" s="327"/>
      <c r="D25" s="327"/>
      <c r="E25" s="327"/>
    </row>
    <row r="26" spans="1:5" ht="17.25" customHeight="1">
      <c r="A26" s="103"/>
      <c r="B26" s="104"/>
      <c r="C26" s="104"/>
      <c r="D26" s="104"/>
      <c r="E26" s="104"/>
    </row>
    <row r="27" spans="1:5" ht="20.25" customHeight="1">
      <c r="A27" s="101" t="s">
        <v>249</v>
      </c>
      <c r="B27" s="108" t="str">
        <f ca="1">IFERROR(INDEX(INDIRECT("'" &amp;$E$1 &amp;"'" &amp; "!$5:$5"),COLUMN(INDIRECT(INDIRECT("'" &amp;$E$1 &amp; "_計算'!G$11")))),"")</f>
        <v/>
      </c>
      <c r="C27" s="101" t="str">
        <f ca="1">INDIRECT("'" &amp; $E$1 &amp; "_計算'!H$11") &amp; IF( INDIRECT("'" &amp; $E$1 &amp; "_計算'!N$11")="","校時"," ," &amp; INDIRECT("'" &amp; $E$1 &amp; "_計算'!N$11") &amp; "校時")</f>
        <v>校時</v>
      </c>
      <c r="D27" s="328" t="str">
        <f ca="1">IFERROR(OFFSET(INDIRECT(INDIRECT("'"&amp;$E$1&amp;"_計算'!G$11")),1,0,1,1) &amp; " " &amp; OFFSET(INDIRECT(INDIRECT("'"&amp;$E$1&amp;"_計算'!G$11")),2,0,1,1),"")</f>
        <v/>
      </c>
      <c r="E27" s="328"/>
    </row>
    <row r="28" spans="1:5" ht="43.5" customHeight="1">
      <c r="A28" s="101" t="s">
        <v>128</v>
      </c>
      <c r="B28" s="103" t="str">
        <f ca="1">INDIRECT("'" &amp;$E$1 &amp; "_計算'!K$11")</f>
        <v/>
      </c>
      <c r="C28" s="101" t="s">
        <v>250</v>
      </c>
      <c r="D28" s="109" t="str">
        <f ca="1">IFERROR(IF(OFFSET(INDIRECT(INDIRECT("'"&amp;$E$1&amp;"_計算'!G$11")),3,0,1,1)=0,"",OFFSET(INDIRECT(INDIRECT("'"&amp;$E$1&amp;"_計算'!G$11")),3,0,1,1)),"")</f>
        <v/>
      </c>
      <c r="E28" s="110" t="str">
        <f ca="1">"他( " &amp; IFERROR(IF(OFFSET(INDIRECT(INDIRECT("'"&amp;$E$1&amp;"_計算'!G$11")),4,0,1,1)=0,"",OFFSET(INDIRECT(INDIRECT("'"&amp;$E$1&amp;"_計算'!G$11")),4,0,1,1)),"") &amp;" )"</f>
        <v>他(  )</v>
      </c>
    </row>
    <row r="29" spans="1:5" ht="76.5" customHeight="1">
      <c r="A29" s="102" t="s">
        <v>278</v>
      </c>
      <c r="B29" s="326"/>
      <c r="C29" s="327"/>
      <c r="D29" s="327"/>
      <c r="E29" s="327"/>
    </row>
    <row r="30" spans="1:5" ht="17.25" customHeight="1">
      <c r="A30" s="103"/>
      <c r="B30" s="104"/>
      <c r="C30" s="104"/>
      <c r="D30" s="104"/>
      <c r="E30" s="104"/>
    </row>
    <row r="31" spans="1:5" ht="20.25" customHeight="1">
      <c r="A31" s="101" t="s">
        <v>249</v>
      </c>
      <c r="B31" s="108" t="str">
        <f ca="1">IFERROR(INDEX(INDIRECT("'" &amp;$E$1 &amp;"'" &amp; "!$5:$5"),COLUMN(INDIRECT(INDIRECT("'" &amp;$E$1 &amp; "_計算'!G$12")))),"")</f>
        <v/>
      </c>
      <c r="C31" s="101" t="str">
        <f ca="1">INDIRECT("'" &amp; $E$1 &amp; "_計算'!H$12") &amp; IF( INDIRECT("'" &amp; $E$1 &amp; "_計算'!N$12")="","校時"," ," &amp; INDIRECT("'" &amp; $E$1 &amp; "_計算'!N$12") &amp; "校時")</f>
        <v>校時</v>
      </c>
      <c r="D31" s="328" t="str">
        <f ca="1">IFERROR(OFFSET(INDIRECT(INDIRECT("'"&amp;$E$1&amp;"_計算'!G$12")),1,0,1,1) &amp; " " &amp; OFFSET(INDIRECT(INDIRECT("'"&amp;$E$1&amp;"_計算'!G$12")),2,0,1,1),"")</f>
        <v/>
      </c>
      <c r="E31" s="328"/>
    </row>
    <row r="32" spans="1:5" ht="43.5" customHeight="1">
      <c r="A32" s="101" t="s">
        <v>128</v>
      </c>
      <c r="B32" s="103" t="str">
        <f ca="1">INDIRECT("'" &amp;$E$1 &amp; "_計算'!K$12")</f>
        <v/>
      </c>
      <c r="C32" s="101" t="s">
        <v>250</v>
      </c>
      <c r="D32" s="109" t="str">
        <f ca="1">IFERROR(IF(OFFSET(INDIRECT(INDIRECT("'"&amp;$E$1&amp;"_計算'!G$12")),3,0,1,1)=0,"",OFFSET(INDIRECT(INDIRECT("'"&amp;$E$1&amp;"_計算'!G$12")),3,0,1,1)),"")</f>
        <v/>
      </c>
      <c r="E32" s="110" t="str">
        <f ca="1">"他( " &amp; IFERROR(IF(OFFSET(INDIRECT(INDIRECT("'"&amp;$E$1&amp;"_計算'!G$12")),4,0,1,1)=0,"",OFFSET(INDIRECT(INDIRECT("'"&amp;$E$1&amp;"_計算'!G$12")),4,0,1,1)),"") &amp;" )"</f>
        <v>他(  )</v>
      </c>
    </row>
    <row r="33" spans="1:5" ht="76.5" customHeight="1">
      <c r="A33" s="102" t="s">
        <v>278</v>
      </c>
      <c r="B33" s="326"/>
      <c r="C33" s="327"/>
      <c r="D33" s="327"/>
      <c r="E33" s="327"/>
    </row>
    <row r="34" spans="1:5" ht="17.25" customHeight="1">
      <c r="A34" s="103"/>
      <c r="B34" s="104"/>
      <c r="C34" s="104"/>
      <c r="D34" s="104"/>
      <c r="E34" s="104"/>
    </row>
    <row r="35" spans="1:5" ht="20.25" customHeight="1">
      <c r="A35" s="101" t="s">
        <v>249</v>
      </c>
      <c r="B35" s="108" t="str">
        <f ca="1">IFERROR(INDEX(INDIRECT("'" &amp;$E$1 &amp;"'" &amp; "!$5:$5"),COLUMN(INDIRECT(INDIRECT("'" &amp;$E$1 &amp; "_計算'!G$13")))),"")</f>
        <v/>
      </c>
      <c r="C35" s="101" t="str">
        <f ca="1">INDIRECT("'" &amp; $E$1 &amp; "_計算'!H$13") &amp; IF( INDIRECT("'" &amp; $E$1 &amp; "_計算'!N$13")="","校時"," ," &amp; INDIRECT("'" &amp; $E$1 &amp; "_計算'!N$13") &amp; "校時")</f>
        <v>校時</v>
      </c>
      <c r="D35" s="328" t="str">
        <f ca="1">IFERROR(OFFSET(INDIRECT(INDIRECT("'"&amp;$E$1&amp;"_計算'!G$13")),1,0,1,1) &amp; " " &amp; OFFSET(INDIRECT(INDIRECT("'"&amp;$E$1&amp;"_計算'!G$13")),2,0,1,1),"")</f>
        <v/>
      </c>
      <c r="E35" s="328"/>
    </row>
    <row r="36" spans="1:5" ht="43.5" customHeight="1">
      <c r="A36" s="101" t="s">
        <v>128</v>
      </c>
      <c r="B36" s="103" t="str">
        <f ca="1">INDIRECT("'" &amp;$E$1 &amp; "_計算'!K$13")</f>
        <v/>
      </c>
      <c r="C36" s="101" t="s">
        <v>250</v>
      </c>
      <c r="D36" s="109" t="str">
        <f ca="1">IFERROR(IF(OFFSET(INDIRECT(INDIRECT("'"&amp;$E$1&amp;"_計算'!G$13")),3,0,1,1)=0,"",OFFSET(INDIRECT(INDIRECT("'"&amp;$E$1&amp;"_計算'!G$13")),3,0,1,1)),"")</f>
        <v/>
      </c>
      <c r="E36" s="110" t="str">
        <f ca="1">"他( " &amp; IFERROR(IF(OFFSET(INDIRECT(INDIRECT("'"&amp;$E$1&amp;"_計算'!G$13")),4,0,1,1)=0,"",OFFSET(INDIRECT(INDIRECT("'"&amp;$E$1&amp;"_計算'!G$13")),4,0,1,1)),"") &amp;" )"</f>
        <v>他(  )</v>
      </c>
    </row>
    <row r="37" spans="1:5" ht="76.5" customHeight="1">
      <c r="A37" s="102" t="s">
        <v>278</v>
      </c>
      <c r="B37" s="326"/>
      <c r="C37" s="327"/>
      <c r="D37" s="327"/>
      <c r="E37" s="327"/>
    </row>
    <row r="38" spans="1:5" ht="17.25" customHeight="1">
      <c r="A38" s="103"/>
      <c r="B38" s="104"/>
      <c r="C38" s="104"/>
      <c r="D38" s="104"/>
      <c r="E38" s="104"/>
    </row>
    <row r="39" spans="1:5" ht="20.25" customHeight="1">
      <c r="A39" s="101" t="s">
        <v>249</v>
      </c>
      <c r="B39" s="108" t="str">
        <f ca="1">IFERROR(INDEX(INDIRECT("'" &amp;$E$1 &amp;"'" &amp; "!$5:$5"),COLUMN(INDIRECT(INDIRECT("'" &amp;$E$1 &amp; "_計算'!G$14")))),"")</f>
        <v/>
      </c>
      <c r="C39" s="101" t="str">
        <f ca="1">INDIRECT("'" &amp; $E$1 &amp; "_計算'!H$14") &amp; IF( INDIRECT("'" &amp; $E$1 &amp; "_計算'!N$14")="","校時"," ," &amp; INDIRECT("'" &amp; $E$1 &amp; "_計算'!N$14") &amp; "校時")</f>
        <v>校時</v>
      </c>
      <c r="D39" s="328" t="str">
        <f ca="1">IFERROR(OFFSET(INDIRECT(INDIRECT("'"&amp;$E$1&amp;"_計算'!G$14")),1,0,1,1) &amp; " " &amp; OFFSET(INDIRECT(INDIRECT("'"&amp;$E$1&amp;"_計算'!G$14")),2,0,1,1),"")</f>
        <v/>
      </c>
      <c r="E39" s="328"/>
    </row>
    <row r="40" spans="1:5" ht="43.5" customHeight="1">
      <c r="A40" s="101" t="s">
        <v>128</v>
      </c>
      <c r="B40" s="103" t="str">
        <f ca="1">INDIRECT("'" &amp;$E$1 &amp; "_計算'!K$14")</f>
        <v/>
      </c>
      <c r="C40" s="101" t="s">
        <v>250</v>
      </c>
      <c r="D40" s="109" t="str">
        <f ca="1">IFERROR(IF(OFFSET(INDIRECT(INDIRECT("'"&amp;$E$1&amp;"_計算'!G$14")),3,0,1,1)=0,"",OFFSET(INDIRECT(INDIRECT("'"&amp;$E$1&amp;"_計算'!G$14")),3,0,1,1)),"")</f>
        <v/>
      </c>
      <c r="E40" s="110" t="str">
        <f ca="1">"他( " &amp; IFERROR(IF(OFFSET(INDIRECT(INDIRECT("'"&amp;$E$1&amp;"_計算'!G$14")),4,0,1,1)=0,"",OFFSET(INDIRECT(INDIRECT("'"&amp;$E$1&amp;"_計算'!G$14")),4,0,1,1)),"") &amp;" )"</f>
        <v>他(  )</v>
      </c>
    </row>
    <row r="41" spans="1:5" ht="76.5" customHeight="1">
      <c r="A41" s="102" t="s">
        <v>278</v>
      </c>
      <c r="B41" s="326"/>
      <c r="C41" s="327"/>
      <c r="D41" s="327"/>
      <c r="E41" s="327"/>
    </row>
  </sheetData>
  <sheetProtection formatCells="0" formatColumns="0" formatRows="0"/>
  <mergeCells count="20">
    <mergeCell ref="B41:E41"/>
    <mergeCell ref="D27:E27"/>
    <mergeCell ref="B29:E29"/>
    <mergeCell ref="D31:E31"/>
    <mergeCell ref="B33:E33"/>
    <mergeCell ref="D35:E35"/>
    <mergeCell ref="B37:E37"/>
    <mergeCell ref="D39:E39"/>
    <mergeCell ref="B9:E9"/>
    <mergeCell ref="D3:E3"/>
    <mergeCell ref="B5:E5"/>
    <mergeCell ref="D7:E7"/>
    <mergeCell ref="B25:E25"/>
    <mergeCell ref="D11:E11"/>
    <mergeCell ref="B13:E13"/>
    <mergeCell ref="D15:E15"/>
    <mergeCell ref="B17:E17"/>
    <mergeCell ref="D19:E19"/>
    <mergeCell ref="B21:E21"/>
    <mergeCell ref="D23:E23"/>
  </mergeCells>
  <phoneticPr fontId="34"/>
  <dataValidations count="1">
    <dataValidation imeMode="on" allowBlank="1" showInputMessage="1" sqref="D3:E3 B5:E5 D35:E35 B37:E37 D7:E7 B9:E9 D11:E11 B13:E13 D15:E15 B17:E17 D19:E19 B21:E21 D27:E27 B25:E25 D23:E23 B29:E29 E28 B33:E33 D31:E31 B41:E41 E4 E32 E8 E12 E16 E20 E36 E24 D39:E39 E40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2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1-2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45390</v>
      </c>
      <c r="F5" s="320"/>
      <c r="G5" s="320"/>
      <c r="H5" s="321"/>
      <c r="I5" s="322">
        <f ca="1">E5+1</f>
        <v>45391</v>
      </c>
      <c r="J5" s="323"/>
      <c r="K5" s="323"/>
      <c r="L5" s="324"/>
      <c r="M5" s="322">
        <f ca="1">I5+1</f>
        <v>45392</v>
      </c>
      <c r="N5" s="323"/>
      <c r="O5" s="323"/>
      <c r="P5" s="324"/>
      <c r="Q5" s="322">
        <f ca="1">M5+1</f>
        <v>45393</v>
      </c>
      <c r="R5" s="323"/>
      <c r="S5" s="323"/>
      <c r="T5" s="324"/>
      <c r="U5" s="322">
        <f ca="1">Q5+1</f>
        <v>45394</v>
      </c>
      <c r="V5" s="323"/>
      <c r="W5" s="323"/>
      <c r="X5" s="324"/>
      <c r="Y5" s="322">
        <f ca="1">U5+1</f>
        <v>45395</v>
      </c>
      <c r="Z5" s="323"/>
      <c r="AA5" s="323"/>
      <c r="AB5" s="324"/>
      <c r="AC5" s="322">
        <f ca="1">Y5+1</f>
        <v>45396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102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72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N60"/>
  <sheetViews>
    <sheetView workbookViewId="0">
      <selection activeCell="B2" sqref="B2:AF2"/>
    </sheetView>
  </sheetViews>
  <sheetFormatPr defaultColWidth="5.625" defaultRowHeight="13.5"/>
  <cols>
    <col min="1" max="1" width="8" style="9" bestFit="1" customWidth="1"/>
    <col min="2" max="2" width="11" style="92" bestFit="1" customWidth="1"/>
    <col min="3" max="3" width="5.625" style="9"/>
    <col min="4" max="5" width="9" style="9" bestFit="1" customWidth="1"/>
    <col min="6" max="6" width="15" style="9" customWidth="1"/>
    <col min="7" max="7" width="15" style="9" bestFit="1" customWidth="1"/>
    <col min="8" max="9" width="15" style="9" customWidth="1"/>
    <col min="10" max="10" width="15" style="9" bestFit="1" customWidth="1"/>
    <col min="11" max="11" width="14.25" style="9" bestFit="1" customWidth="1"/>
    <col min="12" max="12" width="17.75" style="9" bestFit="1" customWidth="1"/>
    <col min="13" max="13" width="15" style="9" bestFit="1" customWidth="1"/>
    <col min="14" max="14" width="13" style="9" bestFit="1" customWidth="1"/>
    <col min="15" max="16384" width="5.625" style="9"/>
  </cols>
  <sheetData>
    <row r="1" spans="1:14">
      <c r="A1" s="9" t="str">
        <f ca="1">LEFT(RIGHT(CELL("filename",A1),LEN(CELL("filename",A1))-FIND("]",CELL("filename",A1))),FIND("_",RIGHT(CELL("filename",A1),LEN(CELL("filename",A1))-FIND("]",CELL("filename",A1))))-1)</f>
        <v>1-1</v>
      </c>
    </row>
    <row r="2" spans="1:14">
      <c r="F2" s="94"/>
    </row>
    <row r="4" spans="1:14">
      <c r="B4" s="92" t="s">
        <v>252</v>
      </c>
      <c r="D4" s="9" t="s">
        <v>251</v>
      </c>
      <c r="E4" s="9" t="s">
        <v>251</v>
      </c>
      <c r="F4" s="9" t="s">
        <v>255</v>
      </c>
      <c r="G4" s="9" t="s">
        <v>253</v>
      </c>
      <c r="H4" s="9" t="s">
        <v>259</v>
      </c>
      <c r="I4" s="9" t="s">
        <v>256</v>
      </c>
      <c r="J4" s="9" t="s">
        <v>254</v>
      </c>
      <c r="K4" s="9" t="s">
        <v>258</v>
      </c>
      <c r="L4" s="93" t="s">
        <v>257</v>
      </c>
      <c r="M4" s="9" t="s">
        <v>261</v>
      </c>
      <c r="N4" s="9" t="s">
        <v>260</v>
      </c>
    </row>
    <row r="5" spans="1:14">
      <c r="A5" s="9" t="str">
        <f ca="1">"'" &amp; $A$1 &amp; "'!E"</f>
        <v>'1-1'!E</v>
      </c>
      <c r="B5" s="92" t="str">
        <f ca="1">$A5 &amp; 5*ROW($B$4)-11</f>
        <v>'1-1'!E9</v>
      </c>
      <c r="C5" s="9">
        <f ca="1">INDIRECT($B5)</f>
        <v>0</v>
      </c>
      <c r="D5" s="100" t="str">
        <f ca="1">IF(OR(C5=0,C5="振"),"",MAX(D$4:D4)+1)</f>
        <v/>
      </c>
      <c r="E5" s="100" t="str">
        <f ca="1">IF(C5="振",MAX(E$4:E4)+1,"")</f>
        <v/>
      </c>
      <c r="F5" s="9" t="str">
        <f ca="1">IF(OR(C5="実",C5="見"),MAX(F$4:F4)+1,"")</f>
        <v/>
      </c>
      <c r="G5" s="9" t="str">
        <f ca="1">IF(ROW(A1)&gt;MAX($D$5:$D$60),"",INDEX($B$5:$B$60,MATCH(ROW(A1),$D$5:$D$60,0)))</f>
        <v/>
      </c>
      <c r="H5" s="9" t="str">
        <f ca="1">IF(G5&lt;&gt;"",(ROW(INDIRECT(G5))-4)/5,"")</f>
        <v/>
      </c>
      <c r="I5" s="9" t="str">
        <f t="shared" ref="I5:I13" ca="1" si="0">IF(ROW(A1)&gt;MAX($F$5:$F$60),"",INDEX($B$5:$B$60,MATCH(ROW(A1),$F$5:$F$60,0)))</f>
        <v/>
      </c>
      <c r="J5" s="9" t="str">
        <f ca="1">IF(ROW(B1)&gt;MAX($E$5:$E$60),"",INDEX($B$5:$B$60,MATCH(ROW(B1),$E$5:$E$60,0)))</f>
        <v/>
      </c>
      <c r="K5" s="9" t="str">
        <f ca="1">IFERROR(IF(OR(INDIRECT($G5)="実",INDIRECT($G5)="見"),IF(L5,INDIRECT($G5)&amp; " , 振","エラー"),INDIRECT($G5)),"")</f>
        <v/>
      </c>
      <c r="L5" s="9">
        <f t="shared" ref="L5:L14" ca="1" si="1">IFERROR(IF(G5&lt;&gt;"",MATCH(G5,$I$5:$I$14,0),0),0)</f>
        <v>0</v>
      </c>
      <c r="M5" s="9">
        <f t="shared" ref="M5:M14" ca="1" si="2">IF(L5,INDEX($J$5:$J$14,L5),0)</f>
        <v>0</v>
      </c>
      <c r="N5" s="9" t="str">
        <f ca="1">IFERROR(IF(M5=0,"",(ROW(INDIRECT(M5))-4)/5),"")</f>
        <v/>
      </c>
    </row>
    <row r="6" spans="1:14">
      <c r="B6" s="92" t="str">
        <f ca="1">$A5 &amp; 5*ROW($B$5)-11</f>
        <v>'1-1'!E14</v>
      </c>
      <c r="C6" s="9">
        <f t="shared" ref="C6:C60" ca="1" si="3">INDIRECT($B6)</f>
        <v>0</v>
      </c>
      <c r="D6" s="100" t="str">
        <f ca="1">IF(OR(C6=0,C6="振"),"",MAX(D$4:D5)+1)</f>
        <v/>
      </c>
      <c r="E6" s="100" t="str">
        <f ca="1">IF(C6="振",MAX(E$4:E5)+1,"")</f>
        <v/>
      </c>
      <c r="F6" s="9" t="str">
        <f ca="1">IF(OR(C6="実",C6="見"),MAX(F$4:F5)+1,"")</f>
        <v/>
      </c>
      <c r="G6" s="9" t="str">
        <f ca="1">IF(ROW(A2)&gt;MAX($D$5:$D$60),"",INDEX($B$5:$B$60,MATCH(ROW(A2),$D$5:$D$60,0)))</f>
        <v/>
      </c>
      <c r="H6" s="9" t="str">
        <f t="shared" ref="H6:H13" ca="1" si="4">IF(G6&lt;&gt;"",(ROW(INDIRECT(G6))-4)/5,"")</f>
        <v/>
      </c>
      <c r="I6" s="9" t="str">
        <f t="shared" ca="1" si="0"/>
        <v/>
      </c>
      <c r="J6" s="9" t="str">
        <f t="shared" ref="J6:J13" ca="1" si="5">IF(ROW(B2)&gt;MAX($E$5:$E$60),"",INDEX($B$5:$B$60,MATCH(ROW(B2),$E$5:$E$60,0)))</f>
        <v/>
      </c>
      <c r="K6" s="9" t="str">
        <f ca="1">IFERROR(IF(OR(INDIRECT($G6)="実",INDIRECT($G6)="見"),IF(L6,INDIRECT($G6)&amp; " , 振","エラー"),INDIRECT($G6)),"")</f>
        <v/>
      </c>
      <c r="L6" s="9">
        <f t="shared" ca="1" si="1"/>
        <v>0</v>
      </c>
      <c r="M6" s="9">
        <f t="shared" ca="1" si="2"/>
        <v>0</v>
      </c>
      <c r="N6" s="9" t="str">
        <f t="shared" ref="N6:N14" ca="1" si="6">IFERROR(IF(M6=0,"",(ROW(INDIRECT(M6))-4)/5),"")</f>
        <v/>
      </c>
    </row>
    <row r="7" spans="1:14">
      <c r="B7" s="92" t="str">
        <f ca="1">$A5 &amp; 5*ROW($B$6)-11</f>
        <v>'1-1'!E19</v>
      </c>
      <c r="C7" s="9">
        <f t="shared" ca="1" si="3"/>
        <v>0</v>
      </c>
      <c r="D7" s="100" t="str">
        <f ca="1">IF(OR(C7=0,C7="振"),"",MAX(D$4:D6)+1)</f>
        <v/>
      </c>
      <c r="E7" s="100" t="str">
        <f ca="1">IF(C7="振",MAX(E$4:E6)+1,"")</f>
        <v/>
      </c>
      <c r="F7" s="9" t="str">
        <f ca="1">IF(OR(C7="実",C7="見"),MAX(F$4:F6)+1,"")</f>
        <v/>
      </c>
      <c r="G7" s="9" t="str">
        <f t="shared" ref="G7:G13" ca="1" si="7">IF(ROW(A3)&gt;MAX($D$5:$D$60),"",INDEX($B$5:$B$60,MATCH(ROW(A3),$D$5:$D$60,0)))</f>
        <v/>
      </c>
      <c r="H7" s="9" t="str">
        <f t="shared" ca="1" si="4"/>
        <v/>
      </c>
      <c r="I7" s="9" t="str">
        <f t="shared" ca="1" si="0"/>
        <v/>
      </c>
      <c r="J7" s="9" t="str">
        <f t="shared" ca="1" si="5"/>
        <v/>
      </c>
      <c r="K7" s="9" t="str">
        <f ca="1">IFERROR(IF(OR(INDIRECT($G7)="実",INDIRECT($G7)="見"),IF(L7,INDIRECT($G7)&amp; " , 振","エラー"),INDIRECT($G7)),"")</f>
        <v/>
      </c>
      <c r="L7" s="9">
        <f t="shared" ca="1" si="1"/>
        <v>0</v>
      </c>
      <c r="M7" s="9">
        <f t="shared" ca="1" si="2"/>
        <v>0</v>
      </c>
      <c r="N7" s="9" t="str">
        <f t="shared" ca="1" si="6"/>
        <v/>
      </c>
    </row>
    <row r="8" spans="1:14">
      <c r="B8" s="92" t="str">
        <f ca="1">$A5 &amp; 5*ROW($B$7)-11</f>
        <v>'1-1'!E24</v>
      </c>
      <c r="C8" s="9">
        <f t="shared" ca="1" si="3"/>
        <v>0</v>
      </c>
      <c r="D8" s="100" t="str">
        <f ca="1">IF(OR(C8=0,C8="振"),"",MAX(D$4:D7)+1)</f>
        <v/>
      </c>
      <c r="E8" s="100" t="str">
        <f ca="1">IF(C8="振",MAX(E$4:E7)+1,"")</f>
        <v/>
      </c>
      <c r="F8" s="9" t="str">
        <f ca="1">IF(OR(C8="実",C8="見"),MAX(F$4:F7)+1,"")</f>
        <v/>
      </c>
      <c r="G8" s="9" t="str">
        <f t="shared" ca="1" si="7"/>
        <v/>
      </c>
      <c r="H8" s="9" t="str">
        <f t="shared" ca="1" si="4"/>
        <v/>
      </c>
      <c r="I8" s="9" t="str">
        <f t="shared" ca="1" si="0"/>
        <v/>
      </c>
      <c r="J8" s="9" t="str">
        <f t="shared" ca="1" si="5"/>
        <v/>
      </c>
      <c r="K8" s="9" t="str">
        <f ca="1">IFERROR(IF(OR(INDIRECT($G8)="実",INDIRECT($G8)="見"),IF(L8,INDIRECT($G8)&amp; " , 振","エラー"),INDIRECT($G8)),"")</f>
        <v/>
      </c>
      <c r="L8" s="9">
        <f t="shared" ca="1" si="1"/>
        <v>0</v>
      </c>
      <c r="M8" s="9">
        <f t="shared" ca="1" si="2"/>
        <v>0</v>
      </c>
      <c r="N8" s="9" t="str">
        <f t="shared" ca="1" si="6"/>
        <v/>
      </c>
    </row>
    <row r="9" spans="1:14">
      <c r="B9" s="92" t="str">
        <f ca="1">$A5 &amp; 5*ROW($B$8)-11</f>
        <v>'1-1'!E29</v>
      </c>
      <c r="C9" s="9">
        <f t="shared" ca="1" si="3"/>
        <v>0</v>
      </c>
      <c r="D9" s="100" t="str">
        <f ca="1">IF(OR(C9=0,C9="振"),"",MAX(D$4:D8)+1)</f>
        <v/>
      </c>
      <c r="E9" s="100" t="str">
        <f ca="1">IF(C9="振",MAX(E$4:E8)+1,"")</f>
        <v/>
      </c>
      <c r="F9" s="9" t="str">
        <f ca="1">IF(OR(C9="実",C9="見"),MAX(F$4:F8)+1,"")</f>
        <v/>
      </c>
      <c r="G9" s="9" t="str">
        <f t="shared" ca="1" si="7"/>
        <v/>
      </c>
      <c r="H9" s="9" t="str">
        <f t="shared" ca="1" si="4"/>
        <v/>
      </c>
      <c r="I9" s="9" t="str">
        <f t="shared" ca="1" si="0"/>
        <v/>
      </c>
      <c r="J9" s="9" t="str">
        <f t="shared" ca="1" si="5"/>
        <v/>
      </c>
      <c r="K9" s="9" t="str">
        <f t="shared" ref="K9:K14" ca="1" si="8">IFERROR(IF(OR(INDIRECT($G9)="実",INDIRECT($G9)="見"),IF(L9,INDIRECT($G9)&amp; " , 振","エラー"),INDIRECT($G9)),"")</f>
        <v/>
      </c>
      <c r="L9" s="9">
        <f t="shared" ca="1" si="1"/>
        <v>0</v>
      </c>
      <c r="M9" s="9">
        <f t="shared" ca="1" si="2"/>
        <v>0</v>
      </c>
      <c r="N9" s="9" t="str">
        <f t="shared" ca="1" si="6"/>
        <v/>
      </c>
    </row>
    <row r="10" spans="1:14">
      <c r="B10" s="92" t="str">
        <f ca="1">$A5 &amp; 5*ROW($B$9)-11</f>
        <v>'1-1'!E34</v>
      </c>
      <c r="C10" s="9">
        <f t="shared" ca="1" si="3"/>
        <v>0</v>
      </c>
      <c r="D10" s="100" t="str">
        <f ca="1">IF(OR(C10=0,C10="振"),"",MAX(D$4:D9)+1)</f>
        <v/>
      </c>
      <c r="E10" s="100" t="str">
        <f ca="1">IF(C10="振",MAX(E$4:E9)+1,"")</f>
        <v/>
      </c>
      <c r="F10" s="9" t="str">
        <f ca="1">IF(OR(C10="実",C10="見"),MAX(F$4:F9)+1,"")</f>
        <v/>
      </c>
      <c r="G10" s="9" t="str">
        <f t="shared" ca="1" si="7"/>
        <v/>
      </c>
      <c r="H10" s="9" t="str">
        <f t="shared" ca="1" si="4"/>
        <v/>
      </c>
      <c r="I10" s="9" t="str">
        <f t="shared" ca="1" si="0"/>
        <v/>
      </c>
      <c r="J10" s="9" t="str">
        <f ca="1">IF(ROW(B6)&gt;MAX($E$5:$E$60),"",INDEX($B$5:$B$60,MATCH(ROW(B6),$E$5:$E$60,0)))</f>
        <v/>
      </c>
      <c r="K10" s="9" t="str">
        <f t="shared" ca="1" si="8"/>
        <v/>
      </c>
      <c r="L10" s="9">
        <f t="shared" ca="1" si="1"/>
        <v>0</v>
      </c>
      <c r="M10" s="9">
        <f t="shared" ca="1" si="2"/>
        <v>0</v>
      </c>
      <c r="N10" s="9" t="str">
        <f t="shared" ca="1" si="6"/>
        <v/>
      </c>
    </row>
    <row r="11" spans="1:14">
      <c r="B11" s="92" t="str">
        <f ca="1">$A5 &amp; 5*ROW($B$10)-11</f>
        <v>'1-1'!E39</v>
      </c>
      <c r="C11" s="9">
        <f t="shared" ca="1" si="3"/>
        <v>0</v>
      </c>
      <c r="D11" s="100" t="str">
        <f ca="1">IF(OR(C11=0,C11="振"),"",MAX(D$4:D10)+1)</f>
        <v/>
      </c>
      <c r="E11" s="100" t="str">
        <f ca="1">IF(C11="振",MAX(E$4:E10)+1,"")</f>
        <v/>
      </c>
      <c r="F11" s="9" t="str">
        <f ca="1">IF(OR(C11="実",C11="見"),MAX(F$4:F10)+1,"")</f>
        <v/>
      </c>
      <c r="G11" s="9" t="str">
        <f t="shared" ca="1" si="7"/>
        <v/>
      </c>
      <c r="H11" s="9" t="str">
        <f t="shared" ca="1" si="4"/>
        <v/>
      </c>
      <c r="I11" s="9" t="str">
        <f t="shared" ca="1" si="0"/>
        <v/>
      </c>
      <c r="J11" s="9" t="str">
        <f ca="1">IF(ROW(B7)&gt;MAX($E$5:$E$60),"",INDEX($B$5:$B$60,MATCH(ROW(B7),$E$5:$E$60,0)))</f>
        <v/>
      </c>
      <c r="K11" s="9" t="str">
        <f t="shared" ca="1" si="8"/>
        <v/>
      </c>
      <c r="L11" s="9">
        <f t="shared" ca="1" si="1"/>
        <v>0</v>
      </c>
      <c r="M11" s="9">
        <f t="shared" ca="1" si="2"/>
        <v>0</v>
      </c>
      <c r="N11" s="9" t="str">
        <f t="shared" ca="1" si="6"/>
        <v/>
      </c>
    </row>
    <row r="12" spans="1:14">
      <c r="B12" s="92" t="str">
        <f ca="1">$A5 &amp; 5*ROW($B$11)-11</f>
        <v>'1-1'!E44</v>
      </c>
      <c r="C12" s="9">
        <f t="shared" ca="1" si="3"/>
        <v>0</v>
      </c>
      <c r="D12" s="100" t="str">
        <f ca="1">IF(OR(C12=0,C12="振"),"",MAX(D$4:D11)+1)</f>
        <v/>
      </c>
      <c r="E12" s="100" t="str">
        <f ca="1">IF(C12="振",MAX(E$4:E11)+1,"")</f>
        <v/>
      </c>
      <c r="F12" s="9" t="str">
        <f ca="1">IF(OR(C12="実",C12="見"),MAX(F$4:F11)+1,"")</f>
        <v/>
      </c>
      <c r="G12" s="9" t="str">
        <f t="shared" ca="1" si="7"/>
        <v/>
      </c>
      <c r="H12" s="9" t="str">
        <f t="shared" ca="1" si="4"/>
        <v/>
      </c>
      <c r="I12" s="9" t="str">
        <f t="shared" ca="1" si="0"/>
        <v/>
      </c>
      <c r="J12" s="9" t="str">
        <f ca="1">IF(ROW(B8)&gt;MAX($E$5:$E$60),"",INDEX($B$5:$B$60,MATCH(ROW(B8),$E$5:$E$60,0)))</f>
        <v/>
      </c>
      <c r="K12" s="9" t="str">
        <f t="shared" ca="1" si="8"/>
        <v/>
      </c>
      <c r="L12" s="9">
        <f t="shared" ca="1" si="1"/>
        <v>0</v>
      </c>
      <c r="M12" s="9">
        <f t="shared" ca="1" si="2"/>
        <v>0</v>
      </c>
      <c r="N12" s="9" t="str">
        <f t="shared" ca="1" si="6"/>
        <v/>
      </c>
    </row>
    <row r="13" spans="1:14">
      <c r="A13" s="9" t="str">
        <f ca="1">"'" &amp; $A$1 &amp; "'!I"</f>
        <v>'1-1'!I</v>
      </c>
      <c r="B13" s="92" t="str">
        <f ca="1">$A13 &amp; 5*ROW($B$4)-11</f>
        <v>'1-1'!I9</v>
      </c>
      <c r="C13" s="9">
        <f t="shared" ca="1" si="3"/>
        <v>0</v>
      </c>
      <c r="D13" s="100" t="str">
        <f ca="1">IF(OR(C13=0,C13="振"),"",MAX(D$4:D12)+1)</f>
        <v/>
      </c>
      <c r="E13" s="100" t="str">
        <f ca="1">IF(C13="振",MAX(E$4:E12)+1,"")</f>
        <v/>
      </c>
      <c r="F13" s="9" t="str">
        <f ca="1">IF(OR(C13="実",C13="見"),MAX(F$4:F12)+1,"")</f>
        <v/>
      </c>
      <c r="G13" s="9" t="str">
        <f t="shared" ca="1" si="7"/>
        <v/>
      </c>
      <c r="H13" s="9" t="str">
        <f t="shared" ca="1" si="4"/>
        <v/>
      </c>
      <c r="I13" s="9" t="str">
        <f t="shared" ca="1" si="0"/>
        <v/>
      </c>
      <c r="J13" s="9" t="str">
        <f t="shared" ca="1" si="5"/>
        <v/>
      </c>
      <c r="K13" s="9" t="str">
        <f t="shared" ca="1" si="8"/>
        <v/>
      </c>
      <c r="L13" s="9">
        <f t="shared" ca="1" si="1"/>
        <v>0</v>
      </c>
      <c r="M13" s="9">
        <f t="shared" ca="1" si="2"/>
        <v>0</v>
      </c>
      <c r="N13" s="9" t="str">
        <f t="shared" ca="1" si="6"/>
        <v/>
      </c>
    </row>
    <row r="14" spans="1:14">
      <c r="B14" s="92" t="str">
        <f ca="1">$A13 &amp; 5*ROW($B$5)-11</f>
        <v>'1-1'!I14</v>
      </c>
      <c r="C14" s="9">
        <f t="shared" ca="1" si="3"/>
        <v>0</v>
      </c>
      <c r="D14" s="100" t="str">
        <f ca="1">IF(OR(C14=0,C14="振"),"",MAX(D$4:D13)+1)</f>
        <v/>
      </c>
      <c r="E14" s="100" t="str">
        <f ca="1">IF(C14="振",MAX(E$4:E13)+1,"")</f>
        <v/>
      </c>
      <c r="F14" s="9" t="str">
        <f ca="1">IF(OR(C14="実",C14="見"),MAX(F$4:F13)+1,"")</f>
        <v/>
      </c>
      <c r="G14" s="9" t="str">
        <f t="shared" ref="G14" ca="1" si="9">IF(ROW(A10)&gt;MAX($D$5:$D$60),"",INDEX($B$5:$B$60,MATCH(ROW(A10),$D$5:$D$60,0)))</f>
        <v/>
      </c>
      <c r="H14" s="9" t="str">
        <f t="shared" ref="H14" ca="1" si="10">IF(G14&lt;&gt;"",(ROW(INDIRECT(G14))-4)/5,"")</f>
        <v/>
      </c>
      <c r="I14" s="9" t="str">
        <f t="shared" ref="I14" ca="1" si="11">IF(ROW(A10)&gt;MAX($F$5:$F$60),"",INDEX($B$5:$B$60,MATCH(ROW(A10),$F$5:$F$60,0)))</f>
        <v/>
      </c>
      <c r="J14" s="9" t="str">
        <f t="shared" ref="J14" ca="1" si="12">IF(ROW(B10)&gt;MAX($E$5:$E$60),"",INDEX($B$5:$B$60,MATCH(ROW(B10),$E$5:$E$60,0)))</f>
        <v/>
      </c>
      <c r="K14" s="9" t="str">
        <f t="shared" ca="1" si="8"/>
        <v/>
      </c>
      <c r="L14" s="9">
        <f t="shared" ca="1" si="1"/>
        <v>0</v>
      </c>
      <c r="M14" s="9">
        <f t="shared" ca="1" si="2"/>
        <v>0</v>
      </c>
      <c r="N14" s="9" t="str">
        <f t="shared" ca="1" si="6"/>
        <v/>
      </c>
    </row>
    <row r="15" spans="1:14">
      <c r="B15" s="92" t="str">
        <f ca="1">$A13 &amp; 5*ROW($B$6)-11</f>
        <v>'1-1'!I19</v>
      </c>
      <c r="C15" s="9">
        <f t="shared" ca="1" si="3"/>
        <v>0</v>
      </c>
      <c r="D15" s="100" t="str">
        <f ca="1">IF(OR(C15=0,C15="振"),"",MAX(D$4:D14)+1)</f>
        <v/>
      </c>
      <c r="E15" s="100" t="str">
        <f ca="1">IF(C15="振",MAX(E$4:E14)+1,"")</f>
        <v/>
      </c>
      <c r="F15" s="9" t="str">
        <f ca="1">IF(OR(C15="実",C15="見"),MAX(F$4:F14)+1,"")</f>
        <v/>
      </c>
    </row>
    <row r="16" spans="1:14">
      <c r="B16" s="92" t="str">
        <f ca="1">$A13 &amp; 5*ROW($B$7)-11</f>
        <v>'1-1'!I24</v>
      </c>
      <c r="C16" s="9">
        <f t="shared" ca="1" si="3"/>
        <v>0</v>
      </c>
      <c r="D16" s="100" t="str">
        <f ca="1">IF(OR(C16=0,C16="振"),"",MAX(D$4:D15)+1)</f>
        <v/>
      </c>
      <c r="E16" s="100" t="str">
        <f ca="1">IF(C16="振",MAX(E$4:E15)+1,"")</f>
        <v/>
      </c>
      <c r="F16" s="9" t="str">
        <f ca="1">IF(OR(C16="実",C16="見"),MAX(F$4:F15)+1,"")</f>
        <v/>
      </c>
    </row>
    <row r="17" spans="1:9">
      <c r="B17" s="92" t="str">
        <f ca="1">$A13 &amp; 5*ROW($B$8)-11</f>
        <v>'1-1'!I29</v>
      </c>
      <c r="C17" s="9">
        <f t="shared" ca="1" si="3"/>
        <v>0</v>
      </c>
      <c r="D17" s="100" t="str">
        <f ca="1">IF(OR(C17=0,C17="振"),"",MAX(D$4:D16)+1)</f>
        <v/>
      </c>
      <c r="E17" s="100" t="str">
        <f ca="1">IF(C17="振",MAX(E$4:E16)+1,"")</f>
        <v/>
      </c>
      <c r="F17" s="9" t="str">
        <f ca="1">IF(OR(C17="実",C17="見"),MAX(F$4:F16)+1,"")</f>
        <v/>
      </c>
    </row>
    <row r="18" spans="1:9">
      <c r="B18" s="92" t="str">
        <f ca="1">$A13 &amp; 5*ROW($B$9)-11</f>
        <v>'1-1'!I34</v>
      </c>
      <c r="C18" s="9">
        <f t="shared" ca="1" si="3"/>
        <v>0</v>
      </c>
      <c r="D18" s="100" t="str">
        <f ca="1">IF(OR(C18=0,C18="振"),"",MAX(D$4:D17)+1)</f>
        <v/>
      </c>
      <c r="E18" s="100" t="str">
        <f ca="1">IF(C18="振",MAX(E$4:E17)+1,"")</f>
        <v/>
      </c>
      <c r="F18" s="9" t="str">
        <f ca="1">IF(OR(C18="実",C18="見"),MAX(F$4:F17)+1,"")</f>
        <v/>
      </c>
    </row>
    <row r="19" spans="1:9">
      <c r="B19" s="92" t="str">
        <f ca="1">$A13 &amp; 5*ROW($B$10)-11</f>
        <v>'1-1'!I39</v>
      </c>
      <c r="C19" s="9">
        <f t="shared" ca="1" si="3"/>
        <v>0</v>
      </c>
      <c r="D19" s="100" t="str">
        <f ca="1">IF(OR(C19=0,C19="振"),"",MAX(D$4:D18)+1)</f>
        <v/>
      </c>
      <c r="E19" s="100" t="str">
        <f ca="1">IF(C19="振",MAX(E$4:E18)+1,"")</f>
        <v/>
      </c>
      <c r="F19" s="9" t="str">
        <f ca="1">IF(OR(C19="実",C19="見"),MAX(F$4:F18)+1,"")</f>
        <v/>
      </c>
      <c r="H19" s="9" t="s">
        <v>276</v>
      </c>
      <c r="I19" s="9">
        <f ca="1">IFERROR(MATCH("振",$C$5:$C$60,0),0)</f>
        <v>0</v>
      </c>
    </row>
    <row r="20" spans="1:9">
      <c r="B20" s="92" t="str">
        <f ca="1">$A13 &amp; 5*ROW($B$11)-11</f>
        <v>'1-1'!I44</v>
      </c>
      <c r="C20" s="9">
        <f t="shared" ca="1" si="3"/>
        <v>0</v>
      </c>
      <c r="D20" s="100" t="str">
        <f ca="1">IF(OR(C20=0,C20="振"),"",MAX(D$4:D19)+1)</f>
        <v/>
      </c>
      <c r="E20" s="100" t="str">
        <f ca="1">IF(C20="振",MAX(E$4:E19)+1,"")</f>
        <v/>
      </c>
      <c r="F20" s="9" t="str">
        <f ca="1">IF(OR(C20="実",C20="見"),MAX(F$4:F19)+1,"")</f>
        <v/>
      </c>
      <c r="H20" s="9" t="s">
        <v>277</v>
      </c>
      <c r="I20" s="9">
        <f ca="1">IFERROR(MATCH(IF(COUNTIF($C$5:$C$60,"実"),"実","見"),$C$5:$C$60,0),99)</f>
        <v>99</v>
      </c>
    </row>
    <row r="21" spans="1:9">
      <c r="A21" s="9" t="str">
        <f ca="1">"'" &amp; $A$1 &amp; "'!M"</f>
        <v>'1-1'!M</v>
      </c>
      <c r="B21" s="92" t="str">
        <f ca="1">$A21 &amp; 5*ROW($B$4)-11</f>
        <v>'1-1'!M9</v>
      </c>
      <c r="C21" s="9">
        <f t="shared" ca="1" si="3"/>
        <v>0</v>
      </c>
      <c r="D21" s="100" t="str">
        <f ca="1">IF(OR(C21=0,C21="振"),"",MAX(D$4:D20)+1)</f>
        <v/>
      </c>
      <c r="E21" s="100" t="str">
        <f ca="1">IF(C21="振",MAX(E$4:E20)+1,"")</f>
        <v/>
      </c>
      <c r="F21" s="9" t="str">
        <f ca="1">IF(OR(C21="実",C21="見"),MAX(F$4:F20)+1,"")</f>
        <v/>
      </c>
      <c r="H21" s="9" t="s">
        <v>275</v>
      </c>
      <c r="I21" s="9" t="b">
        <f ca="1">IF(I19&lt;I20,TRUE,FALSE)</f>
        <v>1</v>
      </c>
    </row>
    <row r="22" spans="1:9">
      <c r="B22" s="92" t="str">
        <f ca="1">$A21 &amp; 5*ROW($B$5)-11</f>
        <v>'1-1'!M14</v>
      </c>
      <c r="C22" s="9">
        <f t="shared" ca="1" si="3"/>
        <v>0</v>
      </c>
      <c r="D22" s="100" t="str">
        <f ca="1">IF(OR(C22=0,C22="振"),"",MAX(D$4:D21)+1)</f>
        <v/>
      </c>
      <c r="E22" s="100" t="str">
        <f ca="1">IF(C22="振",MAX(E$4:E21)+1,"")</f>
        <v/>
      </c>
      <c r="F22" s="9" t="str">
        <f ca="1">IF(OR(C22="実",C22="見"),MAX(F$4:F21)+1,"")</f>
        <v/>
      </c>
    </row>
    <row r="23" spans="1:9">
      <c r="B23" s="92" t="str">
        <f ca="1">$A21 &amp; 5*ROW($B$6)-11</f>
        <v>'1-1'!M19</v>
      </c>
      <c r="C23" s="9">
        <f t="shared" ca="1" si="3"/>
        <v>0</v>
      </c>
      <c r="D23" s="100" t="str">
        <f ca="1">IF(OR(C23=0,C23="振"),"",MAX(D$4:D22)+1)</f>
        <v/>
      </c>
      <c r="E23" s="100" t="str">
        <f ca="1">IF(C23="振",MAX(E$4:E22)+1,"")</f>
        <v/>
      </c>
      <c r="F23" s="9" t="str">
        <f ca="1">IF(OR(C23="実",C23="見"),MAX(F$4:F22)+1,"")</f>
        <v/>
      </c>
    </row>
    <row r="24" spans="1:9">
      <c r="B24" s="92" t="str">
        <f ca="1">$A21 &amp; 5*ROW($B$7)-11</f>
        <v>'1-1'!M24</v>
      </c>
      <c r="C24" s="9">
        <f t="shared" ca="1" si="3"/>
        <v>0</v>
      </c>
      <c r="D24" s="100" t="str">
        <f ca="1">IF(OR(C24=0,C24="振"),"",MAX(D$4:D23)+1)</f>
        <v/>
      </c>
      <c r="E24" s="100" t="str">
        <f ca="1">IF(C24="振",MAX(E$4:E23)+1,"")</f>
        <v/>
      </c>
      <c r="F24" s="9" t="str">
        <f ca="1">IF(OR(C24="実",C24="見"),MAX(F$4:F23)+1,"")</f>
        <v/>
      </c>
    </row>
    <row r="25" spans="1:9">
      <c r="B25" s="92" t="str">
        <f ca="1">$A21 &amp; 5*ROW($B$8)-11</f>
        <v>'1-1'!M29</v>
      </c>
      <c r="C25" s="9">
        <f t="shared" ca="1" si="3"/>
        <v>0</v>
      </c>
      <c r="D25" s="100" t="str">
        <f ca="1">IF(OR(C25=0,C25="振"),"",MAX(D$4:D24)+1)</f>
        <v/>
      </c>
      <c r="E25" s="100" t="str">
        <f ca="1">IF(C25="振",MAX(E$4:E24)+1,"")</f>
        <v/>
      </c>
      <c r="F25" s="9" t="str">
        <f ca="1">IF(OR(C25="実",C25="見"),MAX(F$4:F24)+1,"")</f>
        <v/>
      </c>
    </row>
    <row r="26" spans="1:9">
      <c r="B26" s="92" t="str">
        <f ca="1">$A21 &amp; 5*ROW($B$9)-11</f>
        <v>'1-1'!M34</v>
      </c>
      <c r="C26" s="9">
        <f t="shared" ca="1" si="3"/>
        <v>0</v>
      </c>
      <c r="D26" s="100" t="str">
        <f ca="1">IF(OR(C26=0,C26="振"),"",MAX(D$4:D25)+1)</f>
        <v/>
      </c>
      <c r="E26" s="100" t="str">
        <f ca="1">IF(C26="振",MAX(E$4:E25)+1,"")</f>
        <v/>
      </c>
      <c r="F26" s="9" t="str">
        <f ca="1">IF(OR(C26="実",C26="見"),MAX(F$4:F25)+1,"")</f>
        <v/>
      </c>
    </row>
    <row r="27" spans="1:9">
      <c r="B27" s="92" t="str">
        <f ca="1">$A21 &amp; 5*ROW($B$10)-11</f>
        <v>'1-1'!M39</v>
      </c>
      <c r="C27" s="9">
        <f t="shared" ca="1" si="3"/>
        <v>0</v>
      </c>
      <c r="D27" s="100" t="str">
        <f ca="1">IF(OR(C27=0,C27="振"),"",MAX(D$4:D26)+1)</f>
        <v/>
      </c>
      <c r="E27" s="100" t="str">
        <f ca="1">IF(C27="振",MAX(E$4:E26)+1,"")</f>
        <v/>
      </c>
      <c r="F27" s="9" t="str">
        <f ca="1">IF(OR(C27="実",C27="見"),MAX(F$4:F26)+1,"")</f>
        <v/>
      </c>
    </row>
    <row r="28" spans="1:9">
      <c r="B28" s="92" t="str">
        <f ca="1">$A21 &amp; 5*ROW($B$11)-11</f>
        <v>'1-1'!M44</v>
      </c>
      <c r="C28" s="9">
        <f t="shared" ca="1" si="3"/>
        <v>0</v>
      </c>
      <c r="D28" s="100" t="str">
        <f ca="1">IF(OR(C28=0,C28="振"),"",MAX(D$4:D27)+1)</f>
        <v/>
      </c>
      <c r="E28" s="100" t="str">
        <f ca="1">IF(C28="振",MAX(E$4:E27)+1,"")</f>
        <v/>
      </c>
      <c r="F28" s="9" t="str">
        <f ca="1">IF(OR(C28="実",C28="見"),MAX(F$4:F27)+1,"")</f>
        <v/>
      </c>
    </row>
    <row r="29" spans="1:9">
      <c r="A29" s="9" t="str">
        <f ca="1">"'" &amp; $A$1 &amp; "'!Q"</f>
        <v>'1-1'!Q</v>
      </c>
      <c r="B29" s="92" t="str">
        <f ca="1">$A29 &amp; 5*ROW($B$4)-11</f>
        <v>'1-1'!Q9</v>
      </c>
      <c r="C29" s="9">
        <f t="shared" ca="1" si="3"/>
        <v>0</v>
      </c>
      <c r="D29" s="100" t="str">
        <f ca="1">IF(OR(C29=0,C29="振"),"",MAX(D$4:D28)+1)</f>
        <v/>
      </c>
      <c r="E29" s="100" t="str">
        <f ca="1">IF(C29="振",MAX(E$4:E28)+1,"")</f>
        <v/>
      </c>
      <c r="F29" s="9" t="str">
        <f ca="1">IF(OR(C29="実",C29="見"),MAX(F$4:F28)+1,"")</f>
        <v/>
      </c>
    </row>
    <row r="30" spans="1:9">
      <c r="B30" s="92" t="str">
        <f ca="1">$A29 &amp; 5*ROW($B$5)-11</f>
        <v>'1-1'!Q14</v>
      </c>
      <c r="C30" s="9">
        <f t="shared" ca="1" si="3"/>
        <v>0</v>
      </c>
      <c r="D30" s="100" t="str">
        <f ca="1">IF(OR(C30=0,C30="振"),"",MAX(D$4:D29)+1)</f>
        <v/>
      </c>
      <c r="E30" s="100" t="str">
        <f ca="1">IF(C30="振",MAX(E$4:E29)+1,"")</f>
        <v/>
      </c>
      <c r="F30" s="9" t="str">
        <f ca="1">IF(OR(C30="実",C30="見"),MAX(F$4:F29)+1,"")</f>
        <v/>
      </c>
    </row>
    <row r="31" spans="1:9">
      <c r="B31" s="92" t="str">
        <f ca="1">$A29 &amp; 5*ROW($B$6)-11</f>
        <v>'1-1'!Q19</v>
      </c>
      <c r="C31" s="9">
        <f t="shared" ca="1" si="3"/>
        <v>0</v>
      </c>
      <c r="D31" s="100" t="str">
        <f ca="1">IF(OR(C31=0,C31="振"),"",MAX(D$4:D30)+1)</f>
        <v/>
      </c>
      <c r="E31" s="100" t="str">
        <f ca="1">IF(C31="振",MAX(E$4:E30)+1,"")</f>
        <v/>
      </c>
      <c r="F31" s="9" t="str">
        <f ca="1">IF(OR(C31="実",C31="見"),MAX(F$4:F30)+1,"")</f>
        <v/>
      </c>
    </row>
    <row r="32" spans="1:9">
      <c r="B32" s="92" t="str">
        <f ca="1">$A29 &amp; 5*ROW($B$7)-11</f>
        <v>'1-1'!Q24</v>
      </c>
      <c r="C32" s="9">
        <f t="shared" ca="1" si="3"/>
        <v>0</v>
      </c>
      <c r="D32" s="100" t="str">
        <f ca="1">IF(OR(C32=0,C32="振"),"",MAX(D$4:D31)+1)</f>
        <v/>
      </c>
      <c r="E32" s="100" t="str">
        <f ca="1">IF(C32="振",MAX(E$4:E31)+1,"")</f>
        <v/>
      </c>
      <c r="F32" s="9" t="str">
        <f ca="1">IF(OR(C32="実",C32="見"),MAX(F$4:F31)+1,"")</f>
        <v/>
      </c>
    </row>
    <row r="33" spans="1:6">
      <c r="B33" s="92" t="str">
        <f ca="1">$A29 &amp; 5*ROW($B$8)-11</f>
        <v>'1-1'!Q29</v>
      </c>
      <c r="C33" s="9">
        <f t="shared" ca="1" si="3"/>
        <v>0</v>
      </c>
      <c r="D33" s="100" t="str">
        <f ca="1">IF(OR(C33=0,C33="振"),"",MAX(D$4:D32)+1)</f>
        <v/>
      </c>
      <c r="E33" s="100" t="str">
        <f ca="1">IF(C33="振",MAX(E$4:E32)+1,"")</f>
        <v/>
      </c>
      <c r="F33" s="9" t="str">
        <f ca="1">IF(OR(C33="実",C33="見"),MAX(F$4:F32)+1,"")</f>
        <v/>
      </c>
    </row>
    <row r="34" spans="1:6">
      <c r="B34" s="92" t="str">
        <f ca="1">$A29 &amp; 5*ROW($B$9)-11</f>
        <v>'1-1'!Q34</v>
      </c>
      <c r="C34" s="9">
        <f t="shared" ca="1" si="3"/>
        <v>0</v>
      </c>
      <c r="D34" s="100" t="str">
        <f ca="1">IF(OR(C34=0,C34="振"),"",MAX(D$4:D33)+1)</f>
        <v/>
      </c>
      <c r="E34" s="100" t="str">
        <f ca="1">IF(C34="振",MAX(E$4:E33)+1,"")</f>
        <v/>
      </c>
      <c r="F34" s="9" t="str">
        <f ca="1">IF(OR(C34="実",C34="見"),MAX(F$4:F33)+1,"")</f>
        <v/>
      </c>
    </row>
    <row r="35" spans="1:6">
      <c r="B35" s="92" t="str">
        <f ca="1">$A29 &amp; 5*ROW($B$10)-11</f>
        <v>'1-1'!Q39</v>
      </c>
      <c r="C35" s="9">
        <f t="shared" ca="1" si="3"/>
        <v>0</v>
      </c>
      <c r="D35" s="100" t="str">
        <f ca="1">IF(OR(C35=0,C35="振"),"",MAX(D$4:D34)+1)</f>
        <v/>
      </c>
      <c r="E35" s="100" t="str">
        <f ca="1">IF(C35="振",MAX(E$4:E34)+1,"")</f>
        <v/>
      </c>
      <c r="F35" s="9" t="str">
        <f ca="1">IF(OR(C35="実",C35="見"),MAX(F$4:F34)+1,"")</f>
        <v/>
      </c>
    </row>
    <row r="36" spans="1:6">
      <c r="B36" s="92" t="str">
        <f ca="1">$A29 &amp; 5*ROW($B$11)-11</f>
        <v>'1-1'!Q44</v>
      </c>
      <c r="C36" s="9">
        <f t="shared" ca="1" si="3"/>
        <v>0</v>
      </c>
      <c r="D36" s="100" t="str">
        <f ca="1">IF(OR(C36=0,C36="振"),"",MAX(D$4:D35)+1)</f>
        <v/>
      </c>
      <c r="E36" s="100" t="str">
        <f ca="1">IF(C36="振",MAX(E$4:E35)+1,"")</f>
        <v/>
      </c>
      <c r="F36" s="9" t="str">
        <f ca="1">IF(OR(C36="実",C36="見"),MAX(F$4:F35)+1,"")</f>
        <v/>
      </c>
    </row>
    <row r="37" spans="1:6">
      <c r="A37" s="9" t="str">
        <f ca="1">"'" &amp; $A$1 &amp; "'!U"</f>
        <v>'1-1'!U</v>
      </c>
      <c r="B37" s="92" t="str">
        <f ca="1">$A37 &amp; 5*ROW($B$4)-11</f>
        <v>'1-1'!U9</v>
      </c>
      <c r="C37" s="9">
        <f t="shared" ca="1" si="3"/>
        <v>0</v>
      </c>
      <c r="D37" s="100" t="str">
        <f ca="1">IF(OR(C37=0,C37="振"),"",MAX(D$4:D36)+1)</f>
        <v/>
      </c>
      <c r="E37" s="100" t="str">
        <f ca="1">IF(C37="振",MAX(E$4:E36)+1,"")</f>
        <v/>
      </c>
      <c r="F37" s="9" t="str">
        <f ca="1">IF(OR(C37="実",C37="見"),MAX(F$4:F36)+1,"")</f>
        <v/>
      </c>
    </row>
    <row r="38" spans="1:6">
      <c r="B38" s="92" t="str">
        <f ca="1">$A37 &amp; 5*ROW($B$5)-11</f>
        <v>'1-1'!U14</v>
      </c>
      <c r="C38" s="9">
        <f t="shared" ca="1" si="3"/>
        <v>0</v>
      </c>
      <c r="D38" s="100" t="str">
        <f ca="1">IF(OR(C38=0,C38="振"),"",MAX(D$4:D37)+1)</f>
        <v/>
      </c>
      <c r="E38" s="100" t="str">
        <f ca="1">IF(C38="振",MAX(E$4:E37)+1,"")</f>
        <v/>
      </c>
      <c r="F38" s="9" t="str">
        <f ca="1">IF(OR(C38="実",C38="見"),MAX(F$4:F37)+1,"")</f>
        <v/>
      </c>
    </row>
    <row r="39" spans="1:6">
      <c r="B39" s="92" t="str">
        <f ca="1">$A37 &amp; 5*ROW($B$6)-11</f>
        <v>'1-1'!U19</v>
      </c>
      <c r="C39" s="9">
        <f t="shared" ca="1" si="3"/>
        <v>0</v>
      </c>
      <c r="D39" s="100" t="str">
        <f ca="1">IF(OR(C39=0,C39="振"),"",MAX(D$4:D38)+1)</f>
        <v/>
      </c>
      <c r="E39" s="100" t="str">
        <f ca="1">IF(C39="振",MAX(E$4:E38)+1,"")</f>
        <v/>
      </c>
      <c r="F39" s="9" t="str">
        <f ca="1">IF(OR(C39="実",C39="見"),MAX(F$4:F38)+1,"")</f>
        <v/>
      </c>
    </row>
    <row r="40" spans="1:6">
      <c r="B40" s="92" t="str">
        <f ca="1">$A37 &amp; 5*ROW($B$7)-11</f>
        <v>'1-1'!U24</v>
      </c>
      <c r="C40" s="9">
        <f t="shared" ca="1" si="3"/>
        <v>0</v>
      </c>
      <c r="D40" s="100" t="str">
        <f ca="1">IF(OR(C40=0,C40="振"),"",MAX(D$4:D39)+1)</f>
        <v/>
      </c>
      <c r="E40" s="100" t="str">
        <f ca="1">IF(C40="振",MAX(E$4:E39)+1,"")</f>
        <v/>
      </c>
      <c r="F40" s="9" t="str">
        <f ca="1">IF(OR(C40="実",C40="見"),MAX(F$4:F39)+1,"")</f>
        <v/>
      </c>
    </row>
    <row r="41" spans="1:6">
      <c r="B41" s="92" t="str">
        <f ca="1">$A37 &amp; 5*ROW($B$8)-11</f>
        <v>'1-1'!U29</v>
      </c>
      <c r="C41" s="9">
        <f t="shared" ca="1" si="3"/>
        <v>0</v>
      </c>
      <c r="D41" s="100" t="str">
        <f ca="1">IF(OR(C41=0,C41="振"),"",MAX(D$4:D40)+1)</f>
        <v/>
      </c>
      <c r="E41" s="100" t="str">
        <f ca="1">IF(C41="振",MAX(E$4:E40)+1,"")</f>
        <v/>
      </c>
      <c r="F41" s="9" t="str">
        <f ca="1">IF(OR(C41="実",C41="見"),MAX(F$4:F40)+1,"")</f>
        <v/>
      </c>
    </row>
    <row r="42" spans="1:6">
      <c r="B42" s="92" t="str">
        <f ca="1">$A37 &amp; 5*ROW($B$9)-11</f>
        <v>'1-1'!U34</v>
      </c>
      <c r="C42" s="9">
        <f t="shared" ca="1" si="3"/>
        <v>0</v>
      </c>
      <c r="D42" s="100" t="str">
        <f ca="1">IF(OR(C42=0,C42="振"),"",MAX(D$4:D41)+1)</f>
        <v/>
      </c>
      <c r="E42" s="100" t="str">
        <f ca="1">IF(C42="振",MAX(E$4:E41)+1,"")</f>
        <v/>
      </c>
      <c r="F42" s="9" t="str">
        <f ca="1">IF(OR(C42="実",C42="見"),MAX(F$4:F41)+1,"")</f>
        <v/>
      </c>
    </row>
    <row r="43" spans="1:6">
      <c r="B43" s="92" t="str">
        <f ca="1">$A37 &amp; 5*ROW($B$10)-11</f>
        <v>'1-1'!U39</v>
      </c>
      <c r="C43" s="9">
        <f t="shared" ca="1" si="3"/>
        <v>0</v>
      </c>
      <c r="D43" s="100" t="str">
        <f ca="1">IF(OR(C43=0,C43="振"),"",MAX(D$4:D42)+1)</f>
        <v/>
      </c>
      <c r="E43" s="100" t="str">
        <f ca="1">IF(C43="振",MAX(E$4:E42)+1,"")</f>
        <v/>
      </c>
      <c r="F43" s="9" t="str">
        <f ca="1">IF(OR(C43="実",C43="見"),MAX(F$4:F42)+1,"")</f>
        <v/>
      </c>
    </row>
    <row r="44" spans="1:6">
      <c r="B44" s="92" t="str">
        <f ca="1">$A37 &amp; 5*ROW($B$11)-11</f>
        <v>'1-1'!U44</v>
      </c>
      <c r="C44" s="9">
        <f t="shared" ca="1" si="3"/>
        <v>0</v>
      </c>
      <c r="D44" s="100" t="str">
        <f ca="1">IF(OR(C44=0,C44="振"),"",MAX(D$4:D43)+1)</f>
        <v/>
      </c>
      <c r="E44" s="100" t="str">
        <f ca="1">IF(C44="振",MAX(E$4:E43)+1,"")</f>
        <v/>
      </c>
      <c r="F44" s="9" t="str">
        <f ca="1">IF(OR(C44="実",C44="見"),MAX(F$4:F43)+1,"")</f>
        <v/>
      </c>
    </row>
    <row r="45" spans="1:6">
      <c r="A45" s="9" t="str">
        <f ca="1">"'" &amp; $A$1 &amp; "'!Y"</f>
        <v>'1-1'!Y</v>
      </c>
      <c r="B45" s="92" t="str">
        <f ca="1">$A45 &amp; 5*ROW($B$4)-11</f>
        <v>'1-1'!Y9</v>
      </c>
      <c r="C45" s="9">
        <f t="shared" ca="1" si="3"/>
        <v>0</v>
      </c>
      <c r="D45" s="100" t="str">
        <f ca="1">IF(OR(C45=0,C45="振"),"",MAX(D$4:D44)+1)</f>
        <v/>
      </c>
      <c r="E45" s="100" t="str">
        <f ca="1">IF(C45="振",MAX(E$4:E44)+1,"")</f>
        <v/>
      </c>
      <c r="F45" s="9" t="str">
        <f ca="1">IF(OR(C45="実",C45="見"),MAX(F$4:F44)+1,"")</f>
        <v/>
      </c>
    </row>
    <row r="46" spans="1:6">
      <c r="B46" s="92" t="str">
        <f ca="1">$A45 &amp; 5*ROW($B$5)-11</f>
        <v>'1-1'!Y14</v>
      </c>
      <c r="C46" s="9">
        <f t="shared" ca="1" si="3"/>
        <v>0</v>
      </c>
      <c r="D46" s="100" t="str">
        <f ca="1">IF(OR(C46=0,C46="振"),"",MAX(D$4:D45)+1)</f>
        <v/>
      </c>
      <c r="E46" s="100" t="str">
        <f ca="1">IF(C46="振",MAX(E$4:E45)+1,"")</f>
        <v/>
      </c>
      <c r="F46" s="9" t="str">
        <f ca="1">IF(OR(C46="実",C46="見"),MAX(F$4:F45)+1,"")</f>
        <v/>
      </c>
    </row>
    <row r="47" spans="1:6">
      <c r="B47" s="92" t="str">
        <f ca="1">$A45 &amp; 5*ROW($B$6)-11</f>
        <v>'1-1'!Y19</v>
      </c>
      <c r="C47" s="9">
        <f t="shared" ca="1" si="3"/>
        <v>0</v>
      </c>
      <c r="D47" s="100" t="str">
        <f ca="1">IF(OR(C47=0,C47="振"),"",MAX(D$4:D46)+1)</f>
        <v/>
      </c>
      <c r="E47" s="100" t="str">
        <f ca="1">IF(C47="振",MAX(E$4:E46)+1,"")</f>
        <v/>
      </c>
      <c r="F47" s="9" t="str">
        <f ca="1">IF(OR(C47="実",C47="見"),MAX(F$4:F46)+1,"")</f>
        <v/>
      </c>
    </row>
    <row r="48" spans="1:6">
      <c r="B48" s="92" t="str">
        <f ca="1">$A45 &amp; 5*ROW($B$7)-11</f>
        <v>'1-1'!Y24</v>
      </c>
      <c r="C48" s="9">
        <f t="shared" ca="1" si="3"/>
        <v>0</v>
      </c>
      <c r="D48" s="100" t="str">
        <f ca="1">IF(OR(C48=0,C48="振"),"",MAX(D$4:D47)+1)</f>
        <v/>
      </c>
      <c r="E48" s="100" t="str">
        <f ca="1">IF(C48="振",MAX(E$4:E47)+1,"")</f>
        <v/>
      </c>
      <c r="F48" s="9" t="str">
        <f ca="1">IF(OR(C48="実",C48="見"),MAX(F$4:F47)+1,"")</f>
        <v/>
      </c>
    </row>
    <row r="49" spans="1:6">
      <c r="B49" s="92" t="str">
        <f ca="1">$A45 &amp; 5*ROW($B$8)-11</f>
        <v>'1-1'!Y29</v>
      </c>
      <c r="C49" s="9">
        <f t="shared" ca="1" si="3"/>
        <v>0</v>
      </c>
      <c r="D49" s="100" t="str">
        <f ca="1">IF(OR(C49=0,C49="振"),"",MAX(D$4:D48)+1)</f>
        <v/>
      </c>
      <c r="E49" s="100" t="str">
        <f ca="1">IF(C49="振",MAX(E$4:E48)+1,"")</f>
        <v/>
      </c>
      <c r="F49" s="9" t="str">
        <f ca="1">IF(OR(C49="実",C49="見"),MAX(F$4:F48)+1,"")</f>
        <v/>
      </c>
    </row>
    <row r="50" spans="1:6">
      <c r="B50" s="92" t="str">
        <f ca="1">$A45 &amp; 5*ROW($B$9)-11</f>
        <v>'1-1'!Y34</v>
      </c>
      <c r="C50" s="9">
        <f t="shared" ca="1" si="3"/>
        <v>0</v>
      </c>
      <c r="D50" s="100" t="str">
        <f ca="1">IF(OR(C50=0,C50="振"),"",MAX(D$4:D49)+1)</f>
        <v/>
      </c>
      <c r="E50" s="100" t="str">
        <f ca="1">IF(C50="振",MAX(E$4:E49)+1,"")</f>
        <v/>
      </c>
      <c r="F50" s="9" t="str">
        <f ca="1">IF(OR(C50="実",C50="見"),MAX(F$4:F49)+1,"")</f>
        <v/>
      </c>
    </row>
    <row r="51" spans="1:6">
      <c r="B51" s="92" t="str">
        <f ca="1">$A45 &amp; 5*ROW($B$10)-11</f>
        <v>'1-1'!Y39</v>
      </c>
      <c r="C51" s="9">
        <f t="shared" ca="1" si="3"/>
        <v>0</v>
      </c>
      <c r="D51" s="100" t="str">
        <f ca="1">IF(OR(C51=0,C51="振"),"",MAX(D$4:D50)+1)</f>
        <v/>
      </c>
      <c r="E51" s="100" t="str">
        <f ca="1">IF(C51="振",MAX(E$4:E50)+1,"")</f>
        <v/>
      </c>
      <c r="F51" s="9" t="str">
        <f ca="1">IF(OR(C51="実",C51="見"),MAX(F$4:F50)+1,"")</f>
        <v/>
      </c>
    </row>
    <row r="52" spans="1:6">
      <c r="B52" s="92" t="str">
        <f ca="1">$A45 &amp; 5*ROW($B$11)-11</f>
        <v>'1-1'!Y44</v>
      </c>
      <c r="C52" s="9">
        <f t="shared" ca="1" si="3"/>
        <v>0</v>
      </c>
      <c r="D52" s="100" t="str">
        <f ca="1">IF(OR(C52=0,C52="振"),"",MAX(D$4:D51)+1)</f>
        <v/>
      </c>
      <c r="E52" s="100" t="str">
        <f ca="1">IF(C52="振",MAX(E$4:E51)+1,"")</f>
        <v/>
      </c>
      <c r="F52" s="9" t="str">
        <f ca="1">IF(OR(C52="実",C52="見"),MAX(F$4:F51)+1,"")</f>
        <v/>
      </c>
    </row>
    <row r="53" spans="1:6">
      <c r="A53" s="9" t="str">
        <f ca="1">"'" &amp; $A$1 &amp; "'!AC"</f>
        <v>'1-1'!AC</v>
      </c>
      <c r="B53" s="92" t="str">
        <f ca="1">$A53 &amp; 5*ROW($B$4)-11</f>
        <v>'1-1'!AC9</v>
      </c>
      <c r="C53" s="9">
        <f t="shared" ca="1" si="3"/>
        <v>0</v>
      </c>
      <c r="D53" s="100" t="str">
        <f ca="1">IF(OR(C53=0,C53="振"),"",MAX(D$4:D52)+1)</f>
        <v/>
      </c>
      <c r="E53" s="100" t="str">
        <f ca="1">IF(C53="振",MAX(E$4:E52)+1,"")</f>
        <v/>
      </c>
      <c r="F53" s="9" t="str">
        <f ca="1">IF(OR(C53="実",C53="見"),MAX(F$4:F52)+1,"")</f>
        <v/>
      </c>
    </row>
    <row r="54" spans="1:6">
      <c r="B54" s="92" t="str">
        <f ca="1">$A53 &amp; 5*ROW($B$5)-11</f>
        <v>'1-1'!AC14</v>
      </c>
      <c r="C54" s="9">
        <f t="shared" ca="1" si="3"/>
        <v>0</v>
      </c>
      <c r="D54" s="100" t="str">
        <f ca="1">IF(OR(C54=0,C54="振"),"",MAX(D$4:D53)+1)</f>
        <v/>
      </c>
      <c r="E54" s="100" t="str">
        <f ca="1">IF(C54="振",MAX(E$4:E53)+1,"")</f>
        <v/>
      </c>
      <c r="F54" s="9" t="str">
        <f ca="1">IF(OR(C54="実",C54="見"),MAX(F$4:F53)+1,"")</f>
        <v/>
      </c>
    </row>
    <row r="55" spans="1:6">
      <c r="B55" s="92" t="str">
        <f ca="1">$A53 &amp; 5*ROW($B$6)-11</f>
        <v>'1-1'!AC19</v>
      </c>
      <c r="C55" s="9">
        <f t="shared" ca="1" si="3"/>
        <v>0</v>
      </c>
      <c r="D55" s="100" t="str">
        <f ca="1">IF(OR(C55=0,C55="振"),"",MAX(D$4:D54)+1)</f>
        <v/>
      </c>
      <c r="E55" s="100" t="str">
        <f ca="1">IF(C55="振",MAX(E$4:E54)+1,"")</f>
        <v/>
      </c>
      <c r="F55" s="9" t="str">
        <f ca="1">IF(OR(C55="実",C55="見"),MAX(F$4:F54)+1,"")</f>
        <v/>
      </c>
    </row>
    <row r="56" spans="1:6">
      <c r="B56" s="92" t="str">
        <f ca="1">$A53 &amp; 5*ROW($B$7)-11</f>
        <v>'1-1'!AC24</v>
      </c>
      <c r="C56" s="9">
        <f t="shared" ca="1" si="3"/>
        <v>0</v>
      </c>
      <c r="D56" s="100" t="str">
        <f ca="1">IF(OR(C56=0,C56="振"),"",MAX(D$4:D55)+1)</f>
        <v/>
      </c>
      <c r="E56" s="100" t="str">
        <f ca="1">IF(C56="振",MAX(E$4:E55)+1,"")</f>
        <v/>
      </c>
      <c r="F56" s="9" t="str">
        <f ca="1">IF(OR(C56="実",C56="見"),MAX(F$4:F55)+1,"")</f>
        <v/>
      </c>
    </row>
    <row r="57" spans="1:6">
      <c r="B57" s="92" t="str">
        <f ca="1">$A53 &amp; 5*ROW($B$8)-11</f>
        <v>'1-1'!AC29</v>
      </c>
      <c r="C57" s="9">
        <f t="shared" ca="1" si="3"/>
        <v>0</v>
      </c>
      <c r="D57" s="100" t="str">
        <f ca="1">IF(OR(C57=0,C57="振"),"",MAX(D$4:D56)+1)</f>
        <v/>
      </c>
      <c r="E57" s="100" t="str">
        <f ca="1">IF(C57="振",MAX(E$4:E56)+1,"")</f>
        <v/>
      </c>
      <c r="F57" s="9" t="str">
        <f ca="1">IF(OR(C57="実",C57="見"),MAX(F$4:F56)+1,"")</f>
        <v/>
      </c>
    </row>
    <row r="58" spans="1:6">
      <c r="B58" s="92" t="str">
        <f ca="1">$A53 &amp; 5*ROW($B$9)-11</f>
        <v>'1-1'!AC34</v>
      </c>
      <c r="C58" s="9">
        <f t="shared" ca="1" si="3"/>
        <v>0</v>
      </c>
      <c r="D58" s="100" t="str">
        <f ca="1">IF(OR(C58=0,C58="振"),"",MAX(D$4:D57)+1)</f>
        <v/>
      </c>
      <c r="E58" s="100" t="str">
        <f ca="1">IF(C58="振",MAX(E$4:E57)+1,"")</f>
        <v/>
      </c>
      <c r="F58" s="9" t="str">
        <f ca="1">IF(OR(C58="実",C58="見"),MAX(F$4:F57)+1,"")</f>
        <v/>
      </c>
    </row>
    <row r="59" spans="1:6">
      <c r="B59" s="92" t="str">
        <f ca="1">$A53 &amp; 5*ROW($B$10)-11</f>
        <v>'1-1'!AC39</v>
      </c>
      <c r="C59" s="9">
        <f t="shared" ca="1" si="3"/>
        <v>0</v>
      </c>
      <c r="D59" s="100" t="str">
        <f ca="1">IF(OR(C59=0,C59="振"),"",MAX(D$4:D58)+1)</f>
        <v/>
      </c>
      <c r="E59" s="100" t="str">
        <f ca="1">IF(C59="振",MAX(E$4:E58)+1,"")</f>
        <v/>
      </c>
      <c r="F59" s="9" t="str">
        <f ca="1">IF(OR(C59="実",C59="見"),MAX(F$4:F58)+1,"")</f>
        <v/>
      </c>
    </row>
    <row r="60" spans="1:6">
      <c r="B60" s="92" t="str">
        <f ca="1">$A53 &amp; 5*ROW($B$11)-11</f>
        <v>'1-1'!AC44</v>
      </c>
      <c r="C60" s="9">
        <f t="shared" ca="1" si="3"/>
        <v>0</v>
      </c>
      <c r="D60" s="100" t="str">
        <f ca="1">IF(OR(C60=0,C60="振"),"",MAX(D$4:D59)+1)</f>
        <v/>
      </c>
      <c r="E60" s="100" t="str">
        <f ca="1">IF(C60="振",MAX(E$4:E59)+1,"")</f>
        <v/>
      </c>
      <c r="F60" s="9" t="str">
        <f ca="1">IF(OR(C60="実",C60="見"),MAX(F$4:F59)+1,"")</f>
        <v/>
      </c>
    </row>
  </sheetData>
  <sheetProtection formatCells="0" formatColumns="0" formatRows="0"/>
  <phoneticPr fontId="34"/>
  <conditionalFormatting sqref="A29:XFD1048576 M25:XFD25 L20:XFD24 L26:XFD28 A20:K28 A1:XFD19">
    <cfRule type="expression" dxfId="76" priority="2">
      <formula>_xlfn.ISFORMULA(A1)</formula>
    </cfRule>
    <cfRule type="expression" dxfId="75" priority="3">
      <formula>A1&lt;&gt;""</formula>
    </cfRule>
  </conditionalFormatting>
  <conditionalFormatting sqref="C5:E60">
    <cfRule type="expression" dxfId="74" priority="1">
      <formula>AND($C5="振",$I$21)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1-3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45397</v>
      </c>
      <c r="F5" s="320"/>
      <c r="G5" s="320"/>
      <c r="H5" s="321"/>
      <c r="I5" s="322">
        <f ca="1">E5+1</f>
        <v>45398</v>
      </c>
      <c r="J5" s="323"/>
      <c r="K5" s="323"/>
      <c r="L5" s="324"/>
      <c r="M5" s="322">
        <f ca="1">I5+1</f>
        <v>45399</v>
      </c>
      <c r="N5" s="323"/>
      <c r="O5" s="323"/>
      <c r="P5" s="324"/>
      <c r="Q5" s="322">
        <f ca="1">M5+1</f>
        <v>45400</v>
      </c>
      <c r="R5" s="323"/>
      <c r="S5" s="323"/>
      <c r="T5" s="324"/>
      <c r="U5" s="322">
        <f ca="1">Q5+1</f>
        <v>45401</v>
      </c>
      <c r="V5" s="323"/>
      <c r="W5" s="323"/>
      <c r="X5" s="324"/>
      <c r="Y5" s="322">
        <f ca="1">U5+1</f>
        <v>45402</v>
      </c>
      <c r="Z5" s="323"/>
      <c r="AA5" s="323"/>
      <c r="AB5" s="324"/>
      <c r="AC5" s="322">
        <f ca="1">Y5+1</f>
        <v>45403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103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71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1-4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45404</v>
      </c>
      <c r="F5" s="320"/>
      <c r="G5" s="320"/>
      <c r="H5" s="321"/>
      <c r="I5" s="322">
        <f ca="1">E5+1</f>
        <v>45405</v>
      </c>
      <c r="J5" s="323"/>
      <c r="K5" s="323"/>
      <c r="L5" s="324"/>
      <c r="M5" s="322">
        <f ca="1">I5+1</f>
        <v>45406</v>
      </c>
      <c r="N5" s="323"/>
      <c r="O5" s="323"/>
      <c r="P5" s="324"/>
      <c r="Q5" s="322">
        <f ca="1">M5+1</f>
        <v>45407</v>
      </c>
      <c r="R5" s="323"/>
      <c r="S5" s="323"/>
      <c r="T5" s="324"/>
      <c r="U5" s="322">
        <f ca="1">Q5+1</f>
        <v>45408</v>
      </c>
      <c r="V5" s="323"/>
      <c r="W5" s="323"/>
      <c r="X5" s="324"/>
      <c r="Y5" s="322">
        <f ca="1">U5+1</f>
        <v>45409</v>
      </c>
      <c r="Z5" s="323"/>
      <c r="AA5" s="323"/>
      <c r="AB5" s="324"/>
      <c r="AC5" s="322">
        <f ca="1">Y5+1</f>
        <v>45410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104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70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1:AJ70"/>
  <sheetViews>
    <sheetView topLeftCell="A19" workbookViewId="0">
      <selection activeCell="Y39" sqref="Y39:Z39"/>
    </sheetView>
  </sheetViews>
  <sheetFormatPr defaultColWidth="3" defaultRowHeight="13.5"/>
  <cols>
    <col min="1" max="1" width="2.875" style="1" customWidth="1"/>
    <col min="2" max="2" width="2.75" style="1" customWidth="1"/>
    <col min="3" max="3" width="6.875" style="1" customWidth="1"/>
    <col min="4" max="4" width="2.875" style="1" customWidth="1"/>
    <col min="5" max="26" width="3" style="1" customWidth="1"/>
    <col min="27" max="27" width="3.125" style="1" customWidth="1"/>
    <col min="28" max="30" width="3" style="1" customWidth="1"/>
    <col min="31" max="31" width="3.125" style="1" customWidth="1"/>
    <col min="32" max="33" width="3" style="1" customWidth="1"/>
    <col min="34" max="34" width="9.625" style="1" customWidth="1"/>
    <col min="35" max="35" width="10.125" style="1" customWidth="1"/>
    <col min="36" max="36" width="18.875" style="1" bestFit="1" customWidth="1"/>
    <col min="37" max="37" width="10" style="1" customWidth="1"/>
    <col min="38" max="38" width="10.375" style="1" customWidth="1"/>
    <col min="39" max="39" width="12.75" style="1" customWidth="1"/>
    <col min="40" max="40" width="11.75" style="1" customWidth="1"/>
    <col min="41" max="250" width="9" style="1" customWidth="1"/>
    <col min="251" max="251" width="3" style="1" customWidth="1"/>
    <col min="252" max="252" width="2.75" style="1" customWidth="1"/>
    <col min="253" max="253" width="6.875" style="1" customWidth="1"/>
    <col min="254" max="254" width="2.875" style="1" customWidth="1"/>
    <col min="255" max="16384" width="3" style="1"/>
  </cols>
  <sheetData>
    <row r="1" spans="2:36" ht="19.5" customHeight="1">
      <c r="C1" s="2" t="s">
        <v>92</v>
      </c>
      <c r="AD1" s="51" t="s">
        <v>149</v>
      </c>
      <c r="AE1" s="54" t="str">
        <f ca="1">RIGHT(CELL("filename",A1),LEN(CELL("filename",A1))-FIND("]",CELL("filename",A1)))</f>
        <v>1-5</v>
      </c>
      <c r="AG1" s="54"/>
    </row>
    <row r="2" spans="2:36" ht="17.25" customHeight="1">
      <c r="B2" s="304" t="str">
        <f>DBCS(TEXT(DATE(指定年度,4,1),"ggge年度 初任者研修 ")&amp;"指導報告書")</f>
        <v>令和６年度　初任者研修　指導報告書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2:36" ht="5.25" customHeight="1" thickBot="1">
      <c r="B3" s="3"/>
      <c r="C3" s="3"/>
      <c r="D3" s="4"/>
      <c r="E3" s="4"/>
      <c r="F3" s="4"/>
      <c r="G3" s="4"/>
      <c r="H3" s="3"/>
      <c r="I3" s="3"/>
      <c r="J3" s="3"/>
      <c r="K3" s="3"/>
      <c r="L3" s="5"/>
      <c r="M3" s="3"/>
      <c r="N3" s="3"/>
      <c r="O3" s="3"/>
      <c r="P3" s="5"/>
      <c r="Q3" s="3"/>
      <c r="R3" s="3"/>
      <c r="S3" s="3"/>
      <c r="T3" s="5"/>
      <c r="U3" s="3"/>
      <c r="V3" s="3"/>
      <c r="W3" s="3"/>
      <c r="X3" s="5"/>
      <c r="Y3" s="3"/>
      <c r="Z3" s="3"/>
      <c r="AA3" s="3"/>
      <c r="AB3" s="5"/>
      <c r="AC3" s="3"/>
      <c r="AD3" s="3"/>
      <c r="AE3" s="3"/>
      <c r="AF3" s="5"/>
    </row>
    <row r="4" spans="2:36" ht="21" customHeight="1" thickBot="1">
      <c r="B4" s="311" t="s">
        <v>16</v>
      </c>
      <c r="C4" s="312"/>
      <c r="D4" s="313"/>
      <c r="E4" s="314" t="str">
        <f>IF(DATA!D3="","",DATA!D3)</f>
        <v/>
      </c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6"/>
      <c r="Q4" s="317" t="s">
        <v>17</v>
      </c>
      <c r="R4" s="318"/>
      <c r="S4" s="318"/>
      <c r="T4" s="318"/>
      <c r="U4" s="314" t="str">
        <f>IF(DATA!D4="","",DATA!D4)</f>
        <v/>
      </c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6"/>
    </row>
    <row r="5" spans="2:36" ht="15" customHeight="1">
      <c r="B5" s="317" t="s">
        <v>18</v>
      </c>
      <c r="C5" s="318"/>
      <c r="D5" s="318"/>
      <c r="E5" s="319">
        <f ca="1">VLOOKUP(指定年度,起点月日[],2,0)+(MATCH(AE1,学期[],0)-1)*7</f>
        <v>45411</v>
      </c>
      <c r="F5" s="320"/>
      <c r="G5" s="320"/>
      <c r="H5" s="321"/>
      <c r="I5" s="322">
        <f ca="1">E5+1</f>
        <v>45412</v>
      </c>
      <c r="J5" s="323"/>
      <c r="K5" s="323"/>
      <c r="L5" s="324"/>
      <c r="M5" s="322">
        <f ca="1">I5+1</f>
        <v>45413</v>
      </c>
      <c r="N5" s="323"/>
      <c r="O5" s="323"/>
      <c r="P5" s="324"/>
      <c r="Q5" s="322">
        <f ca="1">M5+1</f>
        <v>45414</v>
      </c>
      <c r="R5" s="323"/>
      <c r="S5" s="323"/>
      <c r="T5" s="324"/>
      <c r="U5" s="322">
        <f ca="1">Q5+1</f>
        <v>45415</v>
      </c>
      <c r="V5" s="323"/>
      <c r="W5" s="323"/>
      <c r="X5" s="324"/>
      <c r="Y5" s="322">
        <f ca="1">U5+1</f>
        <v>45416</v>
      </c>
      <c r="Z5" s="323"/>
      <c r="AA5" s="323"/>
      <c r="AB5" s="324"/>
      <c r="AC5" s="322">
        <f ca="1">Y5+1</f>
        <v>45417</v>
      </c>
      <c r="AD5" s="323"/>
      <c r="AE5" s="323"/>
      <c r="AF5" s="325"/>
    </row>
    <row r="6" spans="2:36" ht="15" customHeight="1" thickBot="1">
      <c r="B6" s="305" t="s">
        <v>19</v>
      </c>
      <c r="C6" s="289"/>
      <c r="D6" s="289"/>
      <c r="E6" s="306" t="s">
        <v>20</v>
      </c>
      <c r="F6" s="307"/>
      <c r="G6" s="307"/>
      <c r="H6" s="308"/>
      <c r="I6" s="309" t="s">
        <v>1</v>
      </c>
      <c r="J6" s="307"/>
      <c r="K6" s="307"/>
      <c r="L6" s="308"/>
      <c r="M6" s="309" t="s">
        <v>2</v>
      </c>
      <c r="N6" s="307"/>
      <c r="O6" s="307"/>
      <c r="P6" s="308"/>
      <c r="Q6" s="309" t="s">
        <v>3</v>
      </c>
      <c r="R6" s="307"/>
      <c r="S6" s="307"/>
      <c r="T6" s="308"/>
      <c r="U6" s="309" t="s">
        <v>4</v>
      </c>
      <c r="V6" s="307"/>
      <c r="W6" s="307"/>
      <c r="X6" s="308"/>
      <c r="Y6" s="309" t="s">
        <v>5</v>
      </c>
      <c r="Z6" s="307"/>
      <c r="AA6" s="307"/>
      <c r="AB6" s="308"/>
      <c r="AC6" s="309" t="s">
        <v>83</v>
      </c>
      <c r="AD6" s="307"/>
      <c r="AE6" s="307"/>
      <c r="AF6" s="310"/>
    </row>
    <row r="7" spans="2:36" ht="30" customHeight="1">
      <c r="B7" s="294" t="s">
        <v>6</v>
      </c>
      <c r="C7" s="295"/>
      <c r="D7" s="296"/>
      <c r="E7" s="297"/>
      <c r="F7" s="298"/>
      <c r="G7" s="298"/>
      <c r="H7" s="299"/>
      <c r="I7" s="300"/>
      <c r="J7" s="298"/>
      <c r="K7" s="298"/>
      <c r="L7" s="299"/>
      <c r="M7" s="300"/>
      <c r="N7" s="298"/>
      <c r="O7" s="298"/>
      <c r="P7" s="299"/>
      <c r="Q7" s="300"/>
      <c r="R7" s="298"/>
      <c r="S7" s="298"/>
      <c r="T7" s="299"/>
      <c r="U7" s="300"/>
      <c r="V7" s="298"/>
      <c r="W7" s="298"/>
      <c r="X7" s="299"/>
      <c r="Y7" s="300"/>
      <c r="Z7" s="298"/>
      <c r="AA7" s="298"/>
      <c r="AB7" s="299"/>
      <c r="AC7" s="300"/>
      <c r="AD7" s="298"/>
      <c r="AE7" s="298"/>
      <c r="AF7" s="301"/>
      <c r="AI7" s="54"/>
      <c r="AJ7" s="54"/>
    </row>
    <row r="8" spans="2:36" ht="30" customHeight="1" thickBot="1">
      <c r="B8" s="288" t="s">
        <v>102</v>
      </c>
      <c r="C8" s="289"/>
      <c r="D8" s="290"/>
      <c r="E8" s="291"/>
      <c r="F8" s="292"/>
      <c r="G8" s="292"/>
      <c r="H8" s="293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302"/>
      <c r="Z8" s="292"/>
      <c r="AA8" s="292"/>
      <c r="AB8" s="293"/>
      <c r="AC8" s="292"/>
      <c r="AD8" s="292"/>
      <c r="AE8" s="292"/>
      <c r="AF8" s="303"/>
      <c r="AG8" s="70"/>
      <c r="AJ8" s="61"/>
    </row>
    <row r="9" spans="2:36" ht="15" customHeight="1">
      <c r="B9" s="285">
        <v>1</v>
      </c>
      <c r="C9" s="269" t="s">
        <v>21</v>
      </c>
      <c r="D9" s="270"/>
      <c r="E9" s="271"/>
      <c r="F9" s="264"/>
      <c r="G9" s="262"/>
      <c r="H9" s="263"/>
      <c r="I9" s="262"/>
      <c r="J9" s="264"/>
      <c r="K9" s="262"/>
      <c r="L9" s="263"/>
      <c r="M9" s="262"/>
      <c r="N9" s="264"/>
      <c r="O9" s="262"/>
      <c r="P9" s="263"/>
      <c r="Q9" s="262"/>
      <c r="R9" s="264"/>
      <c r="S9" s="262"/>
      <c r="T9" s="263"/>
      <c r="U9" s="262"/>
      <c r="V9" s="264"/>
      <c r="W9" s="262"/>
      <c r="X9" s="263"/>
      <c r="Y9" s="262"/>
      <c r="Z9" s="264"/>
      <c r="AA9" s="262"/>
      <c r="AB9" s="263"/>
      <c r="AC9" s="262"/>
      <c r="AD9" s="264"/>
      <c r="AE9" s="272"/>
      <c r="AF9" s="273"/>
    </row>
    <row r="10" spans="2:36" ht="15" customHeight="1">
      <c r="B10" s="286"/>
      <c r="C10" s="253" t="s">
        <v>136</v>
      </c>
      <c r="D10" s="254"/>
      <c r="E10" s="274"/>
      <c r="F10" s="260"/>
      <c r="G10" s="260"/>
      <c r="H10" s="275"/>
      <c r="I10" s="259"/>
      <c r="J10" s="260"/>
      <c r="K10" s="260"/>
      <c r="L10" s="275"/>
      <c r="M10" s="259"/>
      <c r="N10" s="260"/>
      <c r="O10" s="260"/>
      <c r="P10" s="260"/>
      <c r="Q10" s="276"/>
      <c r="R10" s="260"/>
      <c r="S10" s="260"/>
      <c r="T10" s="275"/>
      <c r="U10" s="259"/>
      <c r="V10" s="260"/>
      <c r="W10" s="260"/>
      <c r="X10" s="275"/>
      <c r="Y10" s="259"/>
      <c r="Z10" s="260"/>
      <c r="AA10" s="260"/>
      <c r="AB10" s="275"/>
      <c r="AC10" s="259"/>
      <c r="AD10" s="260"/>
      <c r="AE10" s="260"/>
      <c r="AF10" s="261"/>
    </row>
    <row r="11" spans="2:36" ht="30" customHeight="1">
      <c r="B11" s="287"/>
      <c r="C11" s="283" t="s">
        <v>137</v>
      </c>
      <c r="D11" s="284"/>
      <c r="E11" s="255"/>
      <c r="F11" s="256"/>
      <c r="G11" s="256"/>
      <c r="H11" s="257"/>
      <c r="I11" s="258"/>
      <c r="J11" s="256"/>
      <c r="K11" s="256"/>
      <c r="L11" s="257"/>
      <c r="M11" s="258"/>
      <c r="N11" s="256"/>
      <c r="O11" s="256"/>
      <c r="P11" s="257"/>
      <c r="Q11" s="258"/>
      <c r="R11" s="256"/>
      <c r="S11" s="256"/>
      <c r="T11" s="257"/>
      <c r="U11" s="258"/>
      <c r="V11" s="256"/>
      <c r="W11" s="256"/>
      <c r="X11" s="257"/>
      <c r="Y11" s="258"/>
      <c r="Z11" s="256"/>
      <c r="AA11" s="256"/>
      <c r="AB11" s="257"/>
      <c r="AC11" s="258"/>
      <c r="AD11" s="256"/>
      <c r="AE11" s="256"/>
      <c r="AF11" s="265"/>
    </row>
    <row r="12" spans="2:36" ht="14.25" customHeight="1">
      <c r="B12" s="287"/>
      <c r="C12" s="246" t="s">
        <v>22</v>
      </c>
      <c r="D12" s="247"/>
      <c r="E12" s="248"/>
      <c r="F12" s="249"/>
      <c r="G12" s="249"/>
      <c r="H12" s="250"/>
      <c r="I12" s="251"/>
      <c r="J12" s="249"/>
      <c r="K12" s="249"/>
      <c r="L12" s="250"/>
      <c r="M12" s="251"/>
      <c r="N12" s="249"/>
      <c r="O12" s="249"/>
      <c r="P12" s="250"/>
      <c r="Q12" s="251"/>
      <c r="R12" s="249"/>
      <c r="S12" s="249"/>
      <c r="T12" s="250"/>
      <c r="U12" s="251"/>
      <c r="V12" s="249"/>
      <c r="W12" s="249"/>
      <c r="X12" s="250"/>
      <c r="Y12" s="251"/>
      <c r="Z12" s="249"/>
      <c r="AA12" s="249"/>
      <c r="AB12" s="250"/>
      <c r="AC12" s="251"/>
      <c r="AD12" s="249"/>
      <c r="AE12" s="249"/>
      <c r="AF12" s="252"/>
      <c r="AH12" s="8"/>
    </row>
    <row r="13" spans="2:36" ht="13.5" customHeight="1" thickBot="1">
      <c r="B13" s="287"/>
      <c r="C13" s="6"/>
      <c r="D13" s="7" t="s">
        <v>12</v>
      </c>
      <c r="E13" s="241"/>
      <c r="F13" s="239"/>
      <c r="G13" s="239"/>
      <c r="H13" s="242"/>
      <c r="I13" s="238"/>
      <c r="J13" s="239"/>
      <c r="K13" s="239"/>
      <c r="L13" s="242"/>
      <c r="M13" s="238"/>
      <c r="N13" s="239"/>
      <c r="O13" s="239"/>
      <c r="P13" s="242"/>
      <c r="Q13" s="238"/>
      <c r="R13" s="239"/>
      <c r="S13" s="239"/>
      <c r="T13" s="242"/>
      <c r="U13" s="238"/>
      <c r="V13" s="239"/>
      <c r="W13" s="239"/>
      <c r="X13" s="242"/>
      <c r="Y13" s="238"/>
      <c r="Z13" s="239"/>
      <c r="AA13" s="239"/>
      <c r="AB13" s="242"/>
      <c r="AC13" s="238"/>
      <c r="AD13" s="239"/>
      <c r="AE13" s="239"/>
      <c r="AF13" s="240"/>
      <c r="AH13" s="8"/>
    </row>
    <row r="14" spans="2:36" ht="15" customHeight="1">
      <c r="B14" s="277">
        <v>2</v>
      </c>
      <c r="C14" s="269" t="s">
        <v>21</v>
      </c>
      <c r="D14" s="282"/>
      <c r="E14" s="271"/>
      <c r="F14" s="264"/>
      <c r="G14" s="262"/>
      <c r="H14" s="263"/>
      <c r="I14" s="262"/>
      <c r="J14" s="264"/>
      <c r="K14" s="262"/>
      <c r="L14" s="263"/>
      <c r="M14" s="262"/>
      <c r="N14" s="264"/>
      <c r="O14" s="262"/>
      <c r="P14" s="263"/>
      <c r="Q14" s="262"/>
      <c r="R14" s="264"/>
      <c r="S14" s="262"/>
      <c r="T14" s="263"/>
      <c r="U14" s="262"/>
      <c r="V14" s="264"/>
      <c r="W14" s="262"/>
      <c r="X14" s="263"/>
      <c r="Y14" s="262"/>
      <c r="Z14" s="264"/>
      <c r="AA14" s="262"/>
      <c r="AB14" s="263"/>
      <c r="AC14" s="262"/>
      <c r="AD14" s="264"/>
      <c r="AE14" s="272"/>
      <c r="AF14" s="273"/>
      <c r="AH14" s="8"/>
    </row>
    <row r="15" spans="2:36" ht="15" customHeight="1">
      <c r="B15" s="278"/>
      <c r="C15" s="253" t="s">
        <v>136</v>
      </c>
      <c r="D15" s="254"/>
      <c r="E15" s="274"/>
      <c r="F15" s="260"/>
      <c r="G15" s="260"/>
      <c r="H15" s="275"/>
      <c r="I15" s="259"/>
      <c r="J15" s="260"/>
      <c r="K15" s="260"/>
      <c r="L15" s="275"/>
      <c r="M15" s="259"/>
      <c r="N15" s="260"/>
      <c r="O15" s="260"/>
      <c r="P15" s="260"/>
      <c r="Q15" s="276"/>
      <c r="R15" s="260"/>
      <c r="S15" s="260"/>
      <c r="T15" s="275"/>
      <c r="U15" s="259"/>
      <c r="V15" s="260"/>
      <c r="W15" s="260"/>
      <c r="X15" s="275"/>
      <c r="Y15" s="259"/>
      <c r="Z15" s="260"/>
      <c r="AA15" s="260"/>
      <c r="AB15" s="275"/>
      <c r="AC15" s="259"/>
      <c r="AD15" s="260"/>
      <c r="AE15" s="260"/>
      <c r="AF15" s="261"/>
      <c r="AH15" s="8"/>
    </row>
    <row r="16" spans="2:36" ht="30" customHeight="1">
      <c r="B16" s="278"/>
      <c r="C16" s="253" t="s">
        <v>137</v>
      </c>
      <c r="D16" s="254"/>
      <c r="E16" s="255"/>
      <c r="F16" s="256"/>
      <c r="G16" s="256"/>
      <c r="H16" s="257"/>
      <c r="I16" s="258"/>
      <c r="J16" s="256"/>
      <c r="K16" s="256"/>
      <c r="L16" s="257"/>
      <c r="M16" s="258"/>
      <c r="N16" s="256"/>
      <c r="O16" s="256"/>
      <c r="P16" s="257"/>
      <c r="Q16" s="258"/>
      <c r="R16" s="256"/>
      <c r="S16" s="256"/>
      <c r="T16" s="257"/>
      <c r="U16" s="258"/>
      <c r="V16" s="256"/>
      <c r="W16" s="256"/>
      <c r="X16" s="257"/>
      <c r="Y16" s="258"/>
      <c r="Z16" s="256"/>
      <c r="AA16" s="256"/>
      <c r="AB16" s="257"/>
      <c r="AC16" s="258"/>
      <c r="AD16" s="256"/>
      <c r="AE16" s="256"/>
      <c r="AF16" s="265"/>
    </row>
    <row r="17" spans="2:32" ht="14.25" customHeight="1">
      <c r="B17" s="278"/>
      <c r="C17" s="246" t="s">
        <v>22</v>
      </c>
      <c r="D17" s="247"/>
      <c r="E17" s="248"/>
      <c r="F17" s="249"/>
      <c r="G17" s="249"/>
      <c r="H17" s="250"/>
      <c r="I17" s="251"/>
      <c r="J17" s="249"/>
      <c r="K17" s="249"/>
      <c r="L17" s="250"/>
      <c r="M17" s="251"/>
      <c r="N17" s="249"/>
      <c r="O17" s="249"/>
      <c r="P17" s="250"/>
      <c r="Q17" s="251"/>
      <c r="R17" s="249"/>
      <c r="S17" s="249"/>
      <c r="T17" s="250"/>
      <c r="U17" s="251"/>
      <c r="V17" s="249"/>
      <c r="W17" s="249"/>
      <c r="X17" s="250"/>
      <c r="Y17" s="251"/>
      <c r="Z17" s="249"/>
      <c r="AA17" s="249"/>
      <c r="AB17" s="250"/>
      <c r="AC17" s="251"/>
      <c r="AD17" s="249"/>
      <c r="AE17" s="249"/>
      <c r="AF17" s="252"/>
    </row>
    <row r="18" spans="2:32" ht="13.5" customHeight="1" thickBot="1">
      <c r="B18" s="278"/>
      <c r="C18" s="6"/>
      <c r="D18" s="7" t="s">
        <v>12</v>
      </c>
      <c r="E18" s="241"/>
      <c r="F18" s="239"/>
      <c r="G18" s="239"/>
      <c r="H18" s="242"/>
      <c r="I18" s="238"/>
      <c r="J18" s="239"/>
      <c r="K18" s="239"/>
      <c r="L18" s="242"/>
      <c r="M18" s="238"/>
      <c r="N18" s="239"/>
      <c r="O18" s="239"/>
      <c r="P18" s="242"/>
      <c r="Q18" s="238"/>
      <c r="R18" s="239"/>
      <c r="S18" s="239"/>
      <c r="T18" s="242"/>
      <c r="U18" s="238"/>
      <c r="V18" s="239"/>
      <c r="W18" s="239"/>
      <c r="X18" s="242"/>
      <c r="Y18" s="238"/>
      <c r="Z18" s="239"/>
      <c r="AA18" s="239"/>
      <c r="AB18" s="242"/>
      <c r="AC18" s="238"/>
      <c r="AD18" s="239"/>
      <c r="AE18" s="239"/>
      <c r="AF18" s="240"/>
    </row>
    <row r="19" spans="2:32" ht="15" customHeight="1">
      <c r="B19" s="277">
        <v>3</v>
      </c>
      <c r="C19" s="269" t="s">
        <v>21</v>
      </c>
      <c r="D19" s="270"/>
      <c r="E19" s="271"/>
      <c r="F19" s="264"/>
      <c r="G19" s="262"/>
      <c r="H19" s="263"/>
      <c r="I19" s="262"/>
      <c r="J19" s="264"/>
      <c r="K19" s="262"/>
      <c r="L19" s="263"/>
      <c r="M19" s="262"/>
      <c r="N19" s="264"/>
      <c r="O19" s="262"/>
      <c r="P19" s="263"/>
      <c r="Q19" s="262"/>
      <c r="R19" s="264"/>
      <c r="S19" s="262"/>
      <c r="T19" s="263"/>
      <c r="U19" s="262"/>
      <c r="V19" s="264"/>
      <c r="W19" s="262"/>
      <c r="X19" s="263"/>
      <c r="Y19" s="262"/>
      <c r="Z19" s="264"/>
      <c r="AA19" s="262"/>
      <c r="AB19" s="263"/>
      <c r="AC19" s="262"/>
      <c r="AD19" s="264"/>
      <c r="AE19" s="272"/>
      <c r="AF19" s="273"/>
    </row>
    <row r="20" spans="2:32" ht="15" customHeight="1">
      <c r="B20" s="278"/>
      <c r="C20" s="253" t="s">
        <v>136</v>
      </c>
      <c r="D20" s="254"/>
      <c r="E20" s="274"/>
      <c r="F20" s="260"/>
      <c r="G20" s="260"/>
      <c r="H20" s="275"/>
      <c r="I20" s="259"/>
      <c r="J20" s="260"/>
      <c r="K20" s="260"/>
      <c r="L20" s="275"/>
      <c r="M20" s="259"/>
      <c r="N20" s="260"/>
      <c r="O20" s="260"/>
      <c r="P20" s="260"/>
      <c r="Q20" s="276"/>
      <c r="R20" s="260"/>
      <c r="S20" s="260"/>
      <c r="T20" s="275"/>
      <c r="U20" s="259"/>
      <c r="V20" s="260"/>
      <c r="W20" s="260"/>
      <c r="X20" s="275"/>
      <c r="Y20" s="259"/>
      <c r="Z20" s="260"/>
      <c r="AA20" s="260"/>
      <c r="AB20" s="275"/>
      <c r="AC20" s="259"/>
      <c r="AD20" s="260"/>
      <c r="AE20" s="260"/>
      <c r="AF20" s="261"/>
    </row>
    <row r="21" spans="2:32" ht="30" customHeight="1">
      <c r="B21" s="278"/>
      <c r="C21" s="253" t="s">
        <v>137</v>
      </c>
      <c r="D21" s="254"/>
      <c r="E21" s="255"/>
      <c r="F21" s="256"/>
      <c r="G21" s="256"/>
      <c r="H21" s="257"/>
      <c r="I21" s="258"/>
      <c r="J21" s="256"/>
      <c r="K21" s="256"/>
      <c r="L21" s="257"/>
      <c r="M21" s="258"/>
      <c r="N21" s="256"/>
      <c r="O21" s="256"/>
      <c r="P21" s="257"/>
      <c r="Q21" s="258"/>
      <c r="R21" s="256"/>
      <c r="S21" s="256"/>
      <c r="T21" s="257"/>
      <c r="U21" s="258"/>
      <c r="V21" s="256"/>
      <c r="W21" s="256"/>
      <c r="X21" s="257"/>
      <c r="Y21" s="258"/>
      <c r="Z21" s="256"/>
      <c r="AA21" s="256"/>
      <c r="AB21" s="257"/>
      <c r="AC21" s="258"/>
      <c r="AD21" s="256"/>
      <c r="AE21" s="256"/>
      <c r="AF21" s="265"/>
    </row>
    <row r="22" spans="2:32" ht="14.25" customHeight="1">
      <c r="B22" s="278"/>
      <c r="C22" s="280" t="s">
        <v>22</v>
      </c>
      <c r="D22" s="281"/>
      <c r="E22" s="248"/>
      <c r="F22" s="249"/>
      <c r="G22" s="249"/>
      <c r="H22" s="250"/>
      <c r="I22" s="251"/>
      <c r="J22" s="249"/>
      <c r="K22" s="249"/>
      <c r="L22" s="250"/>
      <c r="M22" s="251"/>
      <c r="N22" s="249"/>
      <c r="O22" s="249"/>
      <c r="P22" s="250"/>
      <c r="Q22" s="251"/>
      <c r="R22" s="249"/>
      <c r="S22" s="249"/>
      <c r="T22" s="250"/>
      <c r="U22" s="251"/>
      <c r="V22" s="249"/>
      <c r="W22" s="249"/>
      <c r="X22" s="250"/>
      <c r="Y22" s="251"/>
      <c r="Z22" s="249"/>
      <c r="AA22" s="249"/>
      <c r="AB22" s="250"/>
      <c r="AC22" s="251"/>
      <c r="AD22" s="249"/>
      <c r="AE22" s="249"/>
      <c r="AF22" s="252"/>
    </row>
    <row r="23" spans="2:32" ht="13.5" customHeight="1" thickBot="1">
      <c r="B23" s="279"/>
      <c r="C23" s="6"/>
      <c r="D23" s="7" t="s">
        <v>12</v>
      </c>
      <c r="E23" s="241"/>
      <c r="F23" s="239"/>
      <c r="G23" s="239"/>
      <c r="H23" s="242"/>
      <c r="I23" s="238"/>
      <c r="J23" s="239"/>
      <c r="K23" s="239"/>
      <c r="L23" s="242"/>
      <c r="M23" s="238"/>
      <c r="N23" s="239"/>
      <c r="O23" s="239"/>
      <c r="P23" s="242"/>
      <c r="Q23" s="238"/>
      <c r="R23" s="239"/>
      <c r="S23" s="239"/>
      <c r="T23" s="242"/>
      <c r="U23" s="238"/>
      <c r="V23" s="239"/>
      <c r="W23" s="239"/>
      <c r="X23" s="242"/>
      <c r="Y23" s="238"/>
      <c r="Z23" s="239"/>
      <c r="AA23" s="239"/>
      <c r="AB23" s="242"/>
      <c r="AC23" s="238"/>
      <c r="AD23" s="239"/>
      <c r="AE23" s="239"/>
      <c r="AF23" s="240"/>
    </row>
    <row r="24" spans="2:32" ht="15" customHeight="1">
      <c r="B24" s="278">
        <v>4</v>
      </c>
      <c r="C24" s="269" t="s">
        <v>21</v>
      </c>
      <c r="D24" s="270"/>
      <c r="E24" s="271"/>
      <c r="F24" s="264"/>
      <c r="G24" s="262"/>
      <c r="H24" s="263"/>
      <c r="I24" s="262"/>
      <c r="J24" s="264"/>
      <c r="K24" s="262"/>
      <c r="L24" s="263"/>
      <c r="M24" s="262"/>
      <c r="N24" s="264"/>
      <c r="O24" s="262"/>
      <c r="P24" s="263"/>
      <c r="Q24" s="262"/>
      <c r="R24" s="264"/>
      <c r="S24" s="262"/>
      <c r="T24" s="263"/>
      <c r="U24" s="262"/>
      <c r="V24" s="264"/>
      <c r="W24" s="262"/>
      <c r="X24" s="263"/>
      <c r="Y24" s="262"/>
      <c r="Z24" s="264"/>
      <c r="AA24" s="262"/>
      <c r="AB24" s="263"/>
      <c r="AC24" s="262"/>
      <c r="AD24" s="264"/>
      <c r="AE24" s="272"/>
      <c r="AF24" s="273"/>
    </row>
    <row r="25" spans="2:32" ht="15" customHeight="1">
      <c r="B25" s="278"/>
      <c r="C25" s="253" t="s">
        <v>136</v>
      </c>
      <c r="D25" s="254"/>
      <c r="E25" s="274"/>
      <c r="F25" s="260"/>
      <c r="G25" s="260"/>
      <c r="H25" s="275"/>
      <c r="I25" s="259"/>
      <c r="J25" s="260"/>
      <c r="K25" s="260"/>
      <c r="L25" s="275"/>
      <c r="M25" s="259"/>
      <c r="N25" s="260"/>
      <c r="O25" s="260"/>
      <c r="P25" s="260"/>
      <c r="Q25" s="276"/>
      <c r="R25" s="260"/>
      <c r="S25" s="260"/>
      <c r="T25" s="275"/>
      <c r="U25" s="259"/>
      <c r="V25" s="260"/>
      <c r="W25" s="260"/>
      <c r="X25" s="275"/>
      <c r="Y25" s="259"/>
      <c r="Z25" s="260"/>
      <c r="AA25" s="260"/>
      <c r="AB25" s="275"/>
      <c r="AC25" s="259"/>
      <c r="AD25" s="260"/>
      <c r="AE25" s="260"/>
      <c r="AF25" s="261"/>
    </row>
    <row r="26" spans="2:32" ht="30" customHeight="1">
      <c r="B26" s="278"/>
      <c r="C26" s="253" t="s">
        <v>137</v>
      </c>
      <c r="D26" s="254"/>
      <c r="E26" s="255"/>
      <c r="F26" s="256"/>
      <c r="G26" s="256"/>
      <c r="H26" s="257"/>
      <c r="I26" s="258"/>
      <c r="J26" s="256"/>
      <c r="K26" s="256"/>
      <c r="L26" s="257"/>
      <c r="M26" s="258"/>
      <c r="N26" s="256"/>
      <c r="O26" s="256"/>
      <c r="P26" s="257"/>
      <c r="Q26" s="258"/>
      <c r="R26" s="256"/>
      <c r="S26" s="256"/>
      <c r="T26" s="257"/>
      <c r="U26" s="258"/>
      <c r="V26" s="256"/>
      <c r="W26" s="256"/>
      <c r="X26" s="257"/>
      <c r="Y26" s="258"/>
      <c r="Z26" s="256"/>
      <c r="AA26" s="256"/>
      <c r="AB26" s="257"/>
      <c r="AC26" s="258"/>
      <c r="AD26" s="256"/>
      <c r="AE26" s="256"/>
      <c r="AF26" s="265"/>
    </row>
    <row r="27" spans="2:32" ht="14.25" customHeight="1">
      <c r="B27" s="278"/>
      <c r="C27" s="246" t="s">
        <v>22</v>
      </c>
      <c r="D27" s="247"/>
      <c r="E27" s="248"/>
      <c r="F27" s="249"/>
      <c r="G27" s="249"/>
      <c r="H27" s="250"/>
      <c r="I27" s="251"/>
      <c r="J27" s="249"/>
      <c r="K27" s="249"/>
      <c r="L27" s="250"/>
      <c r="M27" s="251"/>
      <c r="N27" s="249"/>
      <c r="O27" s="249"/>
      <c r="P27" s="250"/>
      <c r="Q27" s="251"/>
      <c r="R27" s="249"/>
      <c r="S27" s="249"/>
      <c r="T27" s="250"/>
      <c r="U27" s="251"/>
      <c r="V27" s="249"/>
      <c r="W27" s="249"/>
      <c r="X27" s="250"/>
      <c r="Y27" s="251"/>
      <c r="Z27" s="249"/>
      <c r="AA27" s="249"/>
      <c r="AB27" s="250"/>
      <c r="AC27" s="251"/>
      <c r="AD27" s="249"/>
      <c r="AE27" s="249"/>
      <c r="AF27" s="252"/>
    </row>
    <row r="28" spans="2:32" ht="13.5" customHeight="1" thickBot="1">
      <c r="B28" s="278"/>
      <c r="C28" s="6"/>
      <c r="D28" s="7" t="s">
        <v>12</v>
      </c>
      <c r="E28" s="241"/>
      <c r="F28" s="239"/>
      <c r="G28" s="239"/>
      <c r="H28" s="242"/>
      <c r="I28" s="238"/>
      <c r="J28" s="239"/>
      <c r="K28" s="239"/>
      <c r="L28" s="242"/>
      <c r="M28" s="238"/>
      <c r="N28" s="239"/>
      <c r="O28" s="239"/>
      <c r="P28" s="242"/>
      <c r="Q28" s="238"/>
      <c r="R28" s="239"/>
      <c r="S28" s="239"/>
      <c r="T28" s="242"/>
      <c r="U28" s="238"/>
      <c r="V28" s="239"/>
      <c r="W28" s="239"/>
      <c r="X28" s="242"/>
      <c r="Y28" s="238"/>
      <c r="Z28" s="239"/>
      <c r="AA28" s="239"/>
      <c r="AB28" s="242"/>
      <c r="AC28" s="238"/>
      <c r="AD28" s="239"/>
      <c r="AE28" s="239"/>
      <c r="AF28" s="240"/>
    </row>
    <row r="29" spans="2:32" ht="15" customHeight="1">
      <c r="B29" s="277">
        <v>5</v>
      </c>
      <c r="C29" s="269" t="s">
        <v>21</v>
      </c>
      <c r="D29" s="270"/>
      <c r="E29" s="271"/>
      <c r="F29" s="264"/>
      <c r="G29" s="262"/>
      <c r="H29" s="263"/>
      <c r="I29" s="262"/>
      <c r="J29" s="264"/>
      <c r="K29" s="262"/>
      <c r="L29" s="263"/>
      <c r="M29" s="262"/>
      <c r="N29" s="264"/>
      <c r="O29" s="262"/>
      <c r="P29" s="263"/>
      <c r="Q29" s="262"/>
      <c r="R29" s="264"/>
      <c r="S29" s="262"/>
      <c r="T29" s="263"/>
      <c r="U29" s="262"/>
      <c r="V29" s="264"/>
      <c r="W29" s="262"/>
      <c r="X29" s="263"/>
      <c r="Y29" s="262"/>
      <c r="Z29" s="264"/>
      <c r="AA29" s="262"/>
      <c r="AB29" s="263"/>
      <c r="AC29" s="262"/>
      <c r="AD29" s="264"/>
      <c r="AE29" s="272"/>
      <c r="AF29" s="273"/>
    </row>
    <row r="30" spans="2:32" ht="15" customHeight="1">
      <c r="B30" s="278"/>
      <c r="C30" s="253" t="s">
        <v>136</v>
      </c>
      <c r="D30" s="254"/>
      <c r="E30" s="274"/>
      <c r="F30" s="260"/>
      <c r="G30" s="260"/>
      <c r="H30" s="275"/>
      <c r="I30" s="259"/>
      <c r="J30" s="260"/>
      <c r="K30" s="260"/>
      <c r="L30" s="275"/>
      <c r="M30" s="259"/>
      <c r="N30" s="260"/>
      <c r="O30" s="260"/>
      <c r="P30" s="260"/>
      <c r="Q30" s="276"/>
      <c r="R30" s="260"/>
      <c r="S30" s="260"/>
      <c r="T30" s="275"/>
      <c r="U30" s="259"/>
      <c r="V30" s="260"/>
      <c r="W30" s="260"/>
      <c r="X30" s="275"/>
      <c r="Y30" s="259"/>
      <c r="Z30" s="260"/>
      <c r="AA30" s="260"/>
      <c r="AB30" s="275"/>
      <c r="AC30" s="259"/>
      <c r="AD30" s="260"/>
      <c r="AE30" s="260"/>
      <c r="AF30" s="261"/>
    </row>
    <row r="31" spans="2:32" ht="30" customHeight="1">
      <c r="B31" s="278"/>
      <c r="C31" s="253" t="s">
        <v>137</v>
      </c>
      <c r="D31" s="254"/>
      <c r="E31" s="255"/>
      <c r="F31" s="256"/>
      <c r="G31" s="256"/>
      <c r="H31" s="257"/>
      <c r="I31" s="258"/>
      <c r="J31" s="256"/>
      <c r="K31" s="256"/>
      <c r="L31" s="257"/>
      <c r="M31" s="258"/>
      <c r="N31" s="256"/>
      <c r="O31" s="256"/>
      <c r="P31" s="257"/>
      <c r="Q31" s="258"/>
      <c r="R31" s="256"/>
      <c r="S31" s="256"/>
      <c r="T31" s="257"/>
      <c r="U31" s="258"/>
      <c r="V31" s="256"/>
      <c r="W31" s="256"/>
      <c r="X31" s="257"/>
      <c r="Y31" s="258"/>
      <c r="Z31" s="256"/>
      <c r="AA31" s="256"/>
      <c r="AB31" s="257"/>
      <c r="AC31" s="258"/>
      <c r="AD31" s="256"/>
      <c r="AE31" s="256"/>
      <c r="AF31" s="265"/>
    </row>
    <row r="32" spans="2:32" ht="14.25" customHeight="1">
      <c r="B32" s="278"/>
      <c r="C32" s="246" t="s">
        <v>22</v>
      </c>
      <c r="D32" s="247"/>
      <c r="E32" s="248"/>
      <c r="F32" s="249"/>
      <c r="G32" s="249"/>
      <c r="H32" s="250"/>
      <c r="I32" s="251"/>
      <c r="J32" s="249"/>
      <c r="K32" s="249"/>
      <c r="L32" s="250"/>
      <c r="M32" s="251"/>
      <c r="N32" s="249"/>
      <c r="O32" s="249"/>
      <c r="P32" s="250"/>
      <c r="Q32" s="251"/>
      <c r="R32" s="249"/>
      <c r="S32" s="249"/>
      <c r="T32" s="250"/>
      <c r="U32" s="251"/>
      <c r="V32" s="249"/>
      <c r="W32" s="249"/>
      <c r="X32" s="250"/>
      <c r="Y32" s="251"/>
      <c r="Z32" s="249"/>
      <c r="AA32" s="249"/>
      <c r="AB32" s="250"/>
      <c r="AC32" s="251"/>
      <c r="AD32" s="249"/>
      <c r="AE32" s="249"/>
      <c r="AF32" s="252"/>
    </row>
    <row r="33" spans="2:32" ht="13.5" customHeight="1" thickBot="1">
      <c r="B33" s="279"/>
      <c r="C33" s="6"/>
      <c r="D33" s="7" t="s">
        <v>12</v>
      </c>
      <c r="E33" s="241"/>
      <c r="F33" s="239"/>
      <c r="G33" s="239"/>
      <c r="H33" s="242"/>
      <c r="I33" s="238"/>
      <c r="J33" s="239"/>
      <c r="K33" s="239"/>
      <c r="L33" s="242"/>
      <c r="M33" s="238"/>
      <c r="N33" s="239"/>
      <c r="O33" s="239"/>
      <c r="P33" s="242"/>
      <c r="Q33" s="238"/>
      <c r="R33" s="239"/>
      <c r="S33" s="239"/>
      <c r="T33" s="242"/>
      <c r="U33" s="238"/>
      <c r="V33" s="239"/>
      <c r="W33" s="239"/>
      <c r="X33" s="242"/>
      <c r="Y33" s="238"/>
      <c r="Z33" s="239"/>
      <c r="AA33" s="239"/>
      <c r="AB33" s="242"/>
      <c r="AC33" s="238"/>
      <c r="AD33" s="239"/>
      <c r="AE33" s="239"/>
      <c r="AF33" s="240"/>
    </row>
    <row r="34" spans="2:32" ht="15" customHeight="1">
      <c r="B34" s="277">
        <v>6</v>
      </c>
      <c r="C34" s="269" t="s">
        <v>21</v>
      </c>
      <c r="D34" s="270"/>
      <c r="E34" s="271"/>
      <c r="F34" s="264"/>
      <c r="G34" s="262"/>
      <c r="H34" s="263"/>
      <c r="I34" s="262"/>
      <c r="J34" s="264"/>
      <c r="K34" s="262"/>
      <c r="L34" s="263"/>
      <c r="M34" s="262"/>
      <c r="N34" s="264"/>
      <c r="O34" s="262"/>
      <c r="P34" s="263"/>
      <c r="Q34" s="262"/>
      <c r="R34" s="264"/>
      <c r="S34" s="262"/>
      <c r="T34" s="263"/>
      <c r="U34" s="262"/>
      <c r="V34" s="264"/>
      <c r="W34" s="262"/>
      <c r="X34" s="263"/>
      <c r="Y34" s="262"/>
      <c r="Z34" s="264"/>
      <c r="AA34" s="262"/>
      <c r="AB34" s="263"/>
      <c r="AC34" s="262"/>
      <c r="AD34" s="264"/>
      <c r="AE34" s="272"/>
      <c r="AF34" s="273"/>
    </row>
    <row r="35" spans="2:32" ht="15" customHeight="1">
      <c r="B35" s="278"/>
      <c r="C35" s="253" t="s">
        <v>136</v>
      </c>
      <c r="D35" s="254"/>
      <c r="E35" s="274"/>
      <c r="F35" s="260"/>
      <c r="G35" s="260"/>
      <c r="H35" s="275"/>
      <c r="I35" s="259"/>
      <c r="J35" s="260"/>
      <c r="K35" s="260"/>
      <c r="L35" s="275"/>
      <c r="M35" s="259"/>
      <c r="N35" s="260"/>
      <c r="O35" s="260"/>
      <c r="P35" s="260"/>
      <c r="Q35" s="276"/>
      <c r="R35" s="260"/>
      <c r="S35" s="260"/>
      <c r="T35" s="275"/>
      <c r="U35" s="259"/>
      <c r="V35" s="260"/>
      <c r="W35" s="260"/>
      <c r="X35" s="275"/>
      <c r="Y35" s="259"/>
      <c r="Z35" s="260"/>
      <c r="AA35" s="260"/>
      <c r="AB35" s="275"/>
      <c r="AC35" s="259"/>
      <c r="AD35" s="260"/>
      <c r="AE35" s="260"/>
      <c r="AF35" s="261"/>
    </row>
    <row r="36" spans="2:32" ht="30" customHeight="1">
      <c r="B36" s="278"/>
      <c r="C36" s="253" t="s">
        <v>137</v>
      </c>
      <c r="D36" s="254"/>
      <c r="E36" s="255"/>
      <c r="F36" s="256"/>
      <c r="G36" s="256"/>
      <c r="H36" s="257"/>
      <c r="I36" s="258"/>
      <c r="J36" s="256"/>
      <c r="K36" s="256"/>
      <c r="L36" s="257"/>
      <c r="M36" s="258"/>
      <c r="N36" s="256"/>
      <c r="O36" s="256"/>
      <c r="P36" s="257"/>
      <c r="Q36" s="258"/>
      <c r="R36" s="256"/>
      <c r="S36" s="256"/>
      <c r="T36" s="257"/>
      <c r="U36" s="258"/>
      <c r="V36" s="256"/>
      <c r="W36" s="256"/>
      <c r="X36" s="257"/>
      <c r="Y36" s="258"/>
      <c r="Z36" s="256"/>
      <c r="AA36" s="256"/>
      <c r="AB36" s="257"/>
      <c r="AC36" s="258"/>
      <c r="AD36" s="256"/>
      <c r="AE36" s="256"/>
      <c r="AF36" s="265"/>
    </row>
    <row r="37" spans="2:32" ht="14.25" customHeight="1">
      <c r="B37" s="278"/>
      <c r="C37" s="246" t="s">
        <v>22</v>
      </c>
      <c r="D37" s="247"/>
      <c r="E37" s="248"/>
      <c r="F37" s="249"/>
      <c r="G37" s="249"/>
      <c r="H37" s="250"/>
      <c r="I37" s="251"/>
      <c r="J37" s="249"/>
      <c r="K37" s="249"/>
      <c r="L37" s="250"/>
      <c r="M37" s="251"/>
      <c r="N37" s="249"/>
      <c r="O37" s="249"/>
      <c r="P37" s="250"/>
      <c r="Q37" s="251"/>
      <c r="R37" s="249"/>
      <c r="S37" s="249"/>
      <c r="T37" s="250"/>
      <c r="U37" s="251"/>
      <c r="V37" s="249"/>
      <c r="W37" s="249"/>
      <c r="X37" s="250"/>
      <c r="Y37" s="251"/>
      <c r="Z37" s="249"/>
      <c r="AA37" s="249"/>
      <c r="AB37" s="250"/>
      <c r="AC37" s="251"/>
      <c r="AD37" s="249"/>
      <c r="AE37" s="249"/>
      <c r="AF37" s="252"/>
    </row>
    <row r="38" spans="2:32" ht="13.5" customHeight="1" thickBot="1">
      <c r="B38" s="279"/>
      <c r="C38" s="6"/>
      <c r="D38" s="7" t="s">
        <v>12</v>
      </c>
      <c r="E38" s="241"/>
      <c r="F38" s="239"/>
      <c r="G38" s="239"/>
      <c r="H38" s="242"/>
      <c r="I38" s="238"/>
      <c r="J38" s="239"/>
      <c r="K38" s="239"/>
      <c r="L38" s="242"/>
      <c r="M38" s="238"/>
      <c r="N38" s="239"/>
      <c r="O38" s="239"/>
      <c r="P38" s="242"/>
      <c r="Q38" s="238"/>
      <c r="R38" s="239"/>
      <c r="S38" s="239"/>
      <c r="T38" s="242"/>
      <c r="U38" s="238"/>
      <c r="V38" s="239"/>
      <c r="W38" s="239"/>
      <c r="X38" s="242"/>
      <c r="Y38" s="238"/>
      <c r="Z38" s="239"/>
      <c r="AA38" s="239"/>
      <c r="AB38" s="242"/>
      <c r="AC38" s="238"/>
      <c r="AD38" s="239"/>
      <c r="AE38" s="239"/>
      <c r="AF38" s="240"/>
    </row>
    <row r="39" spans="2:32" ht="15" customHeight="1">
      <c r="B39" s="277">
        <v>7</v>
      </c>
      <c r="C39" s="269" t="s">
        <v>21</v>
      </c>
      <c r="D39" s="270"/>
      <c r="E39" s="271"/>
      <c r="F39" s="264"/>
      <c r="G39" s="262"/>
      <c r="H39" s="263"/>
      <c r="I39" s="262"/>
      <c r="J39" s="264"/>
      <c r="K39" s="262"/>
      <c r="L39" s="263"/>
      <c r="M39" s="262"/>
      <c r="N39" s="264"/>
      <c r="O39" s="262"/>
      <c r="P39" s="263"/>
      <c r="Q39" s="262"/>
      <c r="R39" s="264"/>
      <c r="S39" s="262"/>
      <c r="T39" s="263"/>
      <c r="U39" s="262"/>
      <c r="V39" s="264"/>
      <c r="W39" s="262"/>
      <c r="X39" s="263"/>
      <c r="Y39" s="262"/>
      <c r="Z39" s="264"/>
      <c r="AA39" s="262"/>
      <c r="AB39" s="263"/>
      <c r="AC39" s="262"/>
      <c r="AD39" s="264"/>
      <c r="AE39" s="272"/>
      <c r="AF39" s="273"/>
    </row>
    <row r="40" spans="2:32" ht="15" customHeight="1">
      <c r="B40" s="278"/>
      <c r="C40" s="253" t="s">
        <v>136</v>
      </c>
      <c r="D40" s="254"/>
      <c r="E40" s="274"/>
      <c r="F40" s="260"/>
      <c r="G40" s="260"/>
      <c r="H40" s="275"/>
      <c r="I40" s="259"/>
      <c r="J40" s="260"/>
      <c r="K40" s="260"/>
      <c r="L40" s="275"/>
      <c r="M40" s="259"/>
      <c r="N40" s="260"/>
      <c r="O40" s="260"/>
      <c r="P40" s="260"/>
      <c r="Q40" s="276"/>
      <c r="R40" s="260"/>
      <c r="S40" s="260"/>
      <c r="T40" s="275"/>
      <c r="U40" s="259"/>
      <c r="V40" s="260"/>
      <c r="W40" s="260"/>
      <c r="X40" s="275"/>
      <c r="Y40" s="259"/>
      <c r="Z40" s="260"/>
      <c r="AA40" s="260"/>
      <c r="AB40" s="275"/>
      <c r="AC40" s="259"/>
      <c r="AD40" s="260"/>
      <c r="AE40" s="260"/>
      <c r="AF40" s="261"/>
    </row>
    <row r="41" spans="2:32" ht="30" customHeight="1">
      <c r="B41" s="278"/>
      <c r="C41" s="253" t="s">
        <v>137</v>
      </c>
      <c r="D41" s="254"/>
      <c r="E41" s="255"/>
      <c r="F41" s="256"/>
      <c r="G41" s="256"/>
      <c r="H41" s="257"/>
      <c r="I41" s="258"/>
      <c r="J41" s="256"/>
      <c r="K41" s="256"/>
      <c r="L41" s="257"/>
      <c r="M41" s="258"/>
      <c r="N41" s="256"/>
      <c r="O41" s="256"/>
      <c r="P41" s="257"/>
      <c r="Q41" s="258"/>
      <c r="R41" s="256"/>
      <c r="S41" s="256"/>
      <c r="T41" s="257"/>
      <c r="U41" s="258"/>
      <c r="V41" s="256"/>
      <c r="W41" s="256"/>
      <c r="X41" s="257"/>
      <c r="Y41" s="258"/>
      <c r="Z41" s="256"/>
      <c r="AA41" s="256"/>
      <c r="AB41" s="257"/>
      <c r="AC41" s="258"/>
      <c r="AD41" s="256"/>
      <c r="AE41" s="256"/>
      <c r="AF41" s="265"/>
    </row>
    <row r="42" spans="2:32" ht="14.25" customHeight="1">
      <c r="B42" s="278"/>
      <c r="C42" s="246" t="s">
        <v>22</v>
      </c>
      <c r="D42" s="247"/>
      <c r="E42" s="248"/>
      <c r="F42" s="249"/>
      <c r="G42" s="249"/>
      <c r="H42" s="250"/>
      <c r="I42" s="251"/>
      <c r="J42" s="249"/>
      <c r="K42" s="249"/>
      <c r="L42" s="250"/>
      <c r="M42" s="251"/>
      <c r="N42" s="249"/>
      <c r="O42" s="249"/>
      <c r="P42" s="250"/>
      <c r="Q42" s="251"/>
      <c r="R42" s="249"/>
      <c r="S42" s="249"/>
      <c r="T42" s="250"/>
      <c r="U42" s="251"/>
      <c r="V42" s="249"/>
      <c r="W42" s="249"/>
      <c r="X42" s="250"/>
      <c r="Y42" s="251"/>
      <c r="Z42" s="249"/>
      <c r="AA42" s="249"/>
      <c r="AB42" s="250"/>
      <c r="AC42" s="251"/>
      <c r="AD42" s="249"/>
      <c r="AE42" s="249"/>
      <c r="AF42" s="252"/>
    </row>
    <row r="43" spans="2:32" ht="13.5" customHeight="1" thickBot="1">
      <c r="B43" s="279"/>
      <c r="C43" s="6"/>
      <c r="D43" s="7" t="s">
        <v>12</v>
      </c>
      <c r="E43" s="241"/>
      <c r="F43" s="239"/>
      <c r="G43" s="239"/>
      <c r="H43" s="242"/>
      <c r="I43" s="238"/>
      <c r="J43" s="239"/>
      <c r="K43" s="239"/>
      <c r="L43" s="242"/>
      <c r="M43" s="238"/>
      <c r="N43" s="239"/>
      <c r="O43" s="239"/>
      <c r="P43" s="242"/>
      <c r="Q43" s="238"/>
      <c r="R43" s="239"/>
      <c r="S43" s="239"/>
      <c r="T43" s="242"/>
      <c r="U43" s="238"/>
      <c r="V43" s="239"/>
      <c r="W43" s="239"/>
      <c r="X43" s="242"/>
      <c r="Y43" s="238"/>
      <c r="Z43" s="239"/>
      <c r="AA43" s="239"/>
      <c r="AB43" s="242"/>
      <c r="AC43" s="238"/>
      <c r="AD43" s="239"/>
      <c r="AE43" s="239"/>
      <c r="AF43" s="240"/>
    </row>
    <row r="44" spans="2:32" ht="15" customHeight="1">
      <c r="B44" s="266" t="s">
        <v>93</v>
      </c>
      <c r="C44" s="269" t="s">
        <v>21</v>
      </c>
      <c r="D44" s="270"/>
      <c r="E44" s="271"/>
      <c r="F44" s="264"/>
      <c r="G44" s="262"/>
      <c r="H44" s="263"/>
      <c r="I44" s="262"/>
      <c r="J44" s="264"/>
      <c r="K44" s="262"/>
      <c r="L44" s="263"/>
      <c r="M44" s="262"/>
      <c r="N44" s="264"/>
      <c r="O44" s="262"/>
      <c r="P44" s="263"/>
      <c r="Q44" s="262"/>
      <c r="R44" s="264"/>
      <c r="S44" s="262"/>
      <c r="T44" s="263"/>
      <c r="U44" s="262"/>
      <c r="V44" s="264"/>
      <c r="W44" s="262"/>
      <c r="X44" s="263"/>
      <c r="Y44" s="262"/>
      <c r="Z44" s="264"/>
      <c r="AA44" s="262"/>
      <c r="AB44" s="263"/>
      <c r="AC44" s="262"/>
      <c r="AD44" s="264"/>
      <c r="AE44" s="272"/>
      <c r="AF44" s="273"/>
    </row>
    <row r="45" spans="2:32" ht="15" customHeight="1">
      <c r="B45" s="267"/>
      <c r="C45" s="253" t="s">
        <v>136</v>
      </c>
      <c r="D45" s="254"/>
      <c r="E45" s="274"/>
      <c r="F45" s="260"/>
      <c r="G45" s="260"/>
      <c r="H45" s="275"/>
      <c r="I45" s="259"/>
      <c r="J45" s="260"/>
      <c r="K45" s="260"/>
      <c r="L45" s="275"/>
      <c r="M45" s="259"/>
      <c r="N45" s="260"/>
      <c r="O45" s="260"/>
      <c r="P45" s="260"/>
      <c r="Q45" s="276"/>
      <c r="R45" s="260"/>
      <c r="S45" s="260"/>
      <c r="T45" s="275"/>
      <c r="U45" s="259"/>
      <c r="V45" s="260"/>
      <c r="W45" s="260"/>
      <c r="X45" s="275"/>
      <c r="Y45" s="259"/>
      <c r="Z45" s="260"/>
      <c r="AA45" s="260"/>
      <c r="AB45" s="275"/>
      <c r="AC45" s="259"/>
      <c r="AD45" s="260"/>
      <c r="AE45" s="260"/>
      <c r="AF45" s="261"/>
    </row>
    <row r="46" spans="2:32" ht="30" customHeight="1">
      <c r="B46" s="267"/>
      <c r="C46" s="253" t="s">
        <v>137</v>
      </c>
      <c r="D46" s="254"/>
      <c r="E46" s="255"/>
      <c r="F46" s="256"/>
      <c r="G46" s="256"/>
      <c r="H46" s="257"/>
      <c r="I46" s="258"/>
      <c r="J46" s="256"/>
      <c r="K46" s="256"/>
      <c r="L46" s="257"/>
      <c r="M46" s="258"/>
      <c r="N46" s="256"/>
      <c r="O46" s="256"/>
      <c r="P46" s="257"/>
      <c r="Q46" s="258"/>
      <c r="R46" s="256"/>
      <c r="S46" s="256"/>
      <c r="T46" s="257"/>
      <c r="U46" s="258"/>
      <c r="V46" s="256"/>
      <c r="W46" s="256"/>
      <c r="X46" s="257"/>
      <c r="Y46" s="258"/>
      <c r="Z46" s="256"/>
      <c r="AA46" s="256"/>
      <c r="AB46" s="257"/>
      <c r="AC46" s="258"/>
      <c r="AD46" s="256"/>
      <c r="AE46" s="256"/>
      <c r="AF46" s="265"/>
    </row>
    <row r="47" spans="2:32" ht="14.25" customHeight="1">
      <c r="B47" s="267"/>
      <c r="C47" s="246" t="s">
        <v>22</v>
      </c>
      <c r="D47" s="247"/>
      <c r="E47" s="248"/>
      <c r="F47" s="249"/>
      <c r="G47" s="249"/>
      <c r="H47" s="250"/>
      <c r="I47" s="251"/>
      <c r="J47" s="249"/>
      <c r="K47" s="249"/>
      <c r="L47" s="250"/>
      <c r="M47" s="251"/>
      <c r="N47" s="249"/>
      <c r="O47" s="249"/>
      <c r="P47" s="250"/>
      <c r="Q47" s="251"/>
      <c r="R47" s="249"/>
      <c r="S47" s="249"/>
      <c r="T47" s="250"/>
      <c r="U47" s="251"/>
      <c r="V47" s="249"/>
      <c r="W47" s="249"/>
      <c r="X47" s="250"/>
      <c r="Y47" s="251"/>
      <c r="Z47" s="249"/>
      <c r="AA47" s="249"/>
      <c r="AB47" s="250"/>
      <c r="AC47" s="251"/>
      <c r="AD47" s="249"/>
      <c r="AE47" s="249"/>
      <c r="AF47" s="252"/>
    </row>
    <row r="48" spans="2:32" ht="13.5" customHeight="1" thickBot="1">
      <c r="B48" s="268"/>
      <c r="C48" s="6"/>
      <c r="D48" s="7" t="s">
        <v>12</v>
      </c>
      <c r="E48" s="241"/>
      <c r="F48" s="239"/>
      <c r="G48" s="239"/>
      <c r="H48" s="242"/>
      <c r="I48" s="238"/>
      <c r="J48" s="239"/>
      <c r="K48" s="239"/>
      <c r="L48" s="242"/>
      <c r="M48" s="238"/>
      <c r="N48" s="239"/>
      <c r="O48" s="239"/>
      <c r="P48" s="242"/>
      <c r="Q48" s="238"/>
      <c r="R48" s="239"/>
      <c r="S48" s="239"/>
      <c r="T48" s="242"/>
      <c r="U48" s="238"/>
      <c r="V48" s="239"/>
      <c r="W48" s="239"/>
      <c r="X48" s="242"/>
      <c r="Y48" s="238"/>
      <c r="Z48" s="239"/>
      <c r="AA48" s="239"/>
      <c r="AB48" s="242"/>
      <c r="AC48" s="238"/>
      <c r="AD48" s="239"/>
      <c r="AE48" s="239"/>
      <c r="AF48" s="240"/>
    </row>
    <row r="49" spans="2:32">
      <c r="B49" s="3"/>
      <c r="C49" s="3"/>
      <c r="D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2:32" ht="13.5" customHeight="1">
      <c r="B50" s="243" t="s">
        <v>35</v>
      </c>
      <c r="C50" s="232" t="s">
        <v>42</v>
      </c>
      <c r="D50" s="233"/>
      <c r="E50" s="216" t="s">
        <v>36</v>
      </c>
      <c r="F50" s="218"/>
      <c r="G50" s="216" t="s">
        <v>37</v>
      </c>
      <c r="H50" s="218"/>
      <c r="I50" s="244" t="s">
        <v>38</v>
      </c>
      <c r="J50" s="245"/>
      <c r="K50" s="14"/>
      <c r="L50" s="226" t="s">
        <v>79</v>
      </c>
      <c r="M50" s="229" t="s">
        <v>70</v>
      </c>
      <c r="N50" s="219" t="s">
        <v>58</v>
      </c>
      <c r="O50" s="219"/>
      <c r="P50" s="129" t="s">
        <v>77</v>
      </c>
      <c r="Q50" s="129" t="s">
        <v>65</v>
      </c>
      <c r="R50" s="128" t="s">
        <v>66</v>
      </c>
      <c r="S50" s="57" t="s">
        <v>59</v>
      </c>
      <c r="T50" s="129" t="s">
        <v>77</v>
      </c>
      <c r="U50" s="129" t="s">
        <v>65</v>
      </c>
      <c r="V50" s="129" t="s">
        <v>66</v>
      </c>
      <c r="W50" s="23"/>
      <c r="X50" s="226" t="s">
        <v>41</v>
      </c>
      <c r="Y50" s="215" t="s">
        <v>73</v>
      </c>
      <c r="Z50" s="215"/>
      <c r="AA50" s="215"/>
      <c r="AB50" s="215"/>
      <c r="AC50" s="215"/>
      <c r="AD50" s="215"/>
      <c r="AE50" s="215"/>
      <c r="AF50" s="215"/>
    </row>
    <row r="51" spans="2:32">
      <c r="B51" s="243"/>
      <c r="C51" s="215" t="str">
        <f>INDEX(指導形態名,1)</f>
        <v>見学研</v>
      </c>
      <c r="D51" s="215"/>
      <c r="E51" s="232">
        <f>COUNTIF($E$9:$AF$48,LEFT(C51,1))</f>
        <v>0</v>
      </c>
      <c r="F51" s="233"/>
      <c r="G51" s="236">
        <f ca="1">SUMPRODUCT(SUMIF(INDIRECT("'" &amp; INDIRECT($C$65) &amp; "'!$C$64"),"&lt;="&amp;$C$64,INDIRECT("'" &amp; INDIRECT($C$65)  &amp;"'!"&amp;ADDRESS(ROW(),COLUMN()-2,4,1))))</f>
        <v>0</v>
      </c>
      <c r="H51" s="237"/>
      <c r="I51" s="236">
        <f ca="1">SUMPRODUCT(SUMIF(INDIRECT("'" &amp; INDIRECT($C$66) &amp; "'!C64"),"&lt;="&amp;$C$64,INDIRECT("'" &amp; INDIRECT($C$66)  &amp;"'!" &amp; ADDRESS(ROW(),COLUMN()-4,4,1))))</f>
        <v>0</v>
      </c>
      <c r="J51" s="237"/>
      <c r="K51" s="13"/>
      <c r="L51" s="226"/>
      <c r="M51" s="230"/>
      <c r="N51" s="215" t="str">
        <f>INDEX(見,1)</f>
        <v>教・合</v>
      </c>
      <c r="O51" s="215"/>
      <c r="P51" s="24">
        <f>COUNTIF($E$9:$AF$48,N51)</f>
        <v>0</v>
      </c>
      <c r="Q51" s="55">
        <f t="shared" ref="Q51:Q56" ca="1" si="0">SUMPRODUCT(SUMIF(INDIRECT("'" &amp; INDIRECT($C$65) &amp; "'!$C$64"),"&lt;="&amp;$C$64,INDIRECT("'" &amp; INDIRECT($C$65)  &amp;"'!"&amp;ADDRESS(ROW(),COLUMN()-1,4,1))))</f>
        <v>0</v>
      </c>
      <c r="R51" s="56">
        <f t="shared" ref="R51:R56" ca="1" si="1">SUMPRODUCT(SUMIF(INDIRECT("'" &amp; INDIRECT($C$66) &amp; "'!$C$64"),"&lt;="&amp;$C$64,INDIRECT("'" &amp; INDIRECT($C$66)  &amp;"'!"&amp;ADDRESS(ROW(),COLUMN()-2,4,1))))</f>
        <v>0</v>
      </c>
      <c r="S51" s="58" t="s">
        <v>67</v>
      </c>
      <c r="T51" s="24">
        <f>COUNTIF($E$9:$AF$48,S51)</f>
        <v>0</v>
      </c>
      <c r="U51" s="55">
        <f ca="1">SUMPRODUCT(SUMIF(INDIRECT("'" &amp; INDIRECT($C$65) &amp; "'!$C$64"),"&lt;="&amp;$C$64,INDIRECT("'" &amp; INDIRECT($C$65)  &amp;"'!"&amp;ADDRESS(ROW(),COLUMN()-1,4,1))))</f>
        <v>0</v>
      </c>
      <c r="V51" s="55">
        <f ca="1">SUMPRODUCT(SUMIF(INDIRECT("'" &amp; INDIRECT($C$66) &amp; "'!$C$64"),"&lt;="&amp;$C$64,INDIRECT("'" &amp; INDIRECT($C$66)  &amp;"'!"&amp;ADDRESS(ROW(),COLUMN()-2,4,1))))</f>
        <v>0</v>
      </c>
      <c r="W51" s="3"/>
      <c r="X51" s="226"/>
      <c r="Y51" s="130" t="s">
        <v>74</v>
      </c>
      <c r="Z51" s="215" t="s">
        <v>75</v>
      </c>
      <c r="AA51" s="215"/>
      <c r="AB51" s="219" t="s">
        <v>76</v>
      </c>
      <c r="AC51" s="219"/>
      <c r="AD51" s="219"/>
      <c r="AE51" s="219"/>
      <c r="AF51" s="219"/>
    </row>
    <row r="52" spans="2:32">
      <c r="B52" s="3"/>
      <c r="C52" s="215" t="str">
        <f>INDEX(指導形態名,2)</f>
        <v>実践研</v>
      </c>
      <c r="D52" s="215"/>
      <c r="E52" s="232">
        <f t="shared" ref="E52:E54" si="2">COUNTIF($E$9:$AF$48,LEFT(C52,1))</f>
        <v>0</v>
      </c>
      <c r="F52" s="233"/>
      <c r="G52" s="236">
        <f ca="1">SUMPRODUCT(SUMIF(INDIRECT("'" &amp; INDIRECT($C$65) &amp; "'!$C$64"),"&lt;="&amp;$C$64,INDIRECT("'" &amp; INDIRECT($C$65)  &amp;"'!"&amp;ADDRESS(ROW(),COLUMN()-2,4,1))))</f>
        <v>0</v>
      </c>
      <c r="H52" s="237"/>
      <c r="I52" s="236">
        <f ca="1">SUMPRODUCT(SUMIF(INDIRECT("'" &amp; INDIRECT($C$66) &amp; "'!C64"),"&lt;="&amp;$C$64,INDIRECT("'" &amp; INDIRECT($C$66)  &amp;"'!" &amp; ADDRESS(ROW(),COLUMN()-4,4,1))))</f>
        <v>0</v>
      </c>
      <c r="J52" s="237"/>
      <c r="K52" s="13"/>
      <c r="L52" s="16"/>
      <c r="M52" s="230"/>
      <c r="N52" s="215" t="str">
        <f>INDEX(見,2)</f>
        <v>道</v>
      </c>
      <c r="O52" s="215"/>
      <c r="P52" s="24">
        <f>COUNTIF($E$9:$AF$48,N52)</f>
        <v>0</v>
      </c>
      <c r="Q52" s="55">
        <f t="shared" ca="1" si="0"/>
        <v>0</v>
      </c>
      <c r="R52" s="56">
        <f t="shared" ca="1" si="1"/>
        <v>0</v>
      </c>
      <c r="S52" s="58" t="s">
        <v>68</v>
      </c>
      <c r="T52" s="24">
        <f t="shared" ref="T52:T53" si="3">COUNTIF($E$9:$AF$48,S52)</f>
        <v>0</v>
      </c>
      <c r="U52" s="55">
        <f ca="1">SUMPRODUCT(SUMIF(INDIRECT("'" &amp; INDIRECT($C$65) &amp; "'!$C$64"),"&lt;="&amp;$C$64,INDIRECT("'" &amp; INDIRECT($C$65)  &amp;"'!"&amp;ADDRESS(ROW(),COLUMN()-1,4,1))))</f>
        <v>0</v>
      </c>
      <c r="V52" s="55">
        <f ca="1">SUMPRODUCT(SUMIF(INDIRECT("'" &amp; INDIRECT($C$66) &amp; "'!$C$64"),"&lt;="&amp;$C$64,INDIRECT("'" &amp; INDIRECT($C$66)  &amp;"'!"&amp;ADDRESS(ROW(),COLUMN()-2,4,1))))</f>
        <v>0</v>
      </c>
      <c r="W52" s="3"/>
      <c r="X52" s="3"/>
      <c r="Y52" s="129" t="s">
        <v>77</v>
      </c>
      <c r="Z52" s="219" t="s">
        <v>77</v>
      </c>
      <c r="AA52" s="219"/>
      <c r="AB52" s="129" t="s">
        <v>77</v>
      </c>
      <c r="AC52" s="215" t="s">
        <v>65</v>
      </c>
      <c r="AD52" s="215"/>
      <c r="AE52" s="215" t="s">
        <v>66</v>
      </c>
      <c r="AF52" s="215"/>
    </row>
    <row r="53" spans="2:32">
      <c r="B53" s="3"/>
      <c r="C53" s="215" t="str">
        <f>INDEX(指導形態名,3)</f>
        <v>振返研</v>
      </c>
      <c r="D53" s="215"/>
      <c r="E53" s="232">
        <f t="shared" si="2"/>
        <v>0</v>
      </c>
      <c r="F53" s="233"/>
      <c r="G53" s="236">
        <f ca="1">SUMPRODUCT(SUMIF(INDIRECT("'" &amp; INDIRECT($C$65) &amp; "'!$C$64"),"&lt;="&amp;$C$64,INDIRECT("'" &amp; INDIRECT($C$65)  &amp;"'!"&amp;ADDRESS(ROW(),COLUMN()-2,4,1))))</f>
        <v>0</v>
      </c>
      <c r="H53" s="237"/>
      <c r="I53" s="236" cm="1">
        <f t="array" aca="1" ref="I53" ca="1">SUMPRODUCT(SUMIF(INDIRECT("'" &amp; INDIRECT($C$66) &amp; "'!C64"),"&lt;="&amp;$C$64,INDIRECT("'" &amp; INDIRECT($C$66)  &amp;"'!" &amp; ADDRESS(ROW(),COLUMN()-4,4,1))))</f>
        <v>0</v>
      </c>
      <c r="J53" s="237"/>
      <c r="K53" s="13"/>
      <c r="L53" s="16"/>
      <c r="M53" s="230"/>
      <c r="N53" s="215" t="str">
        <f>INDEX(見,3)</f>
        <v>総</v>
      </c>
      <c r="O53" s="215"/>
      <c r="P53" s="24">
        <f t="shared" ref="P53:P56" si="4">COUNTIF($E$9:$AF$48,N53)</f>
        <v>0</v>
      </c>
      <c r="Q53" s="55">
        <f t="shared" ca="1" si="0"/>
        <v>0</v>
      </c>
      <c r="R53" s="56">
        <f t="shared" ca="1" si="1"/>
        <v>0</v>
      </c>
      <c r="S53" s="58" t="s">
        <v>69</v>
      </c>
      <c r="T53" s="24">
        <f t="shared" si="3"/>
        <v>0</v>
      </c>
      <c r="U53" s="55">
        <f ca="1">SUMPRODUCT(SUMIF(INDIRECT("'" &amp; INDIRECT($C$65) &amp; "'!$C$64"),"&lt;="&amp;$C$64,INDIRECT("'" &amp; INDIRECT($C$65)  &amp;"'!"&amp;ADDRESS(ROW(),COLUMN()-1,4,1))))</f>
        <v>0</v>
      </c>
      <c r="V53" s="55">
        <f ca="1">SUMPRODUCT(SUMIF(INDIRECT("'" &amp; INDIRECT($C$66) &amp; "'!$C$64"),"&lt;="&amp;$C$64,INDIRECT("'" &amp; INDIRECT($C$66)  &amp;"'!"&amp;ADDRESS(ROW(),COLUMN()-2,4,1))))</f>
        <v>0</v>
      </c>
      <c r="W53" s="3"/>
      <c r="X53" s="3"/>
      <c r="Y53" s="24">
        <f>COUNTIF($E$9:$AF$48,"拠点校指導員")</f>
        <v>0</v>
      </c>
      <c r="Z53" s="236">
        <f>COUNTIF($E$9:$AF$48,"拠点+校内 指導員")</f>
        <v>0</v>
      </c>
      <c r="AA53" s="237">
        <f>COUNTIF($E$9:$AF$48,"拠")</f>
        <v>0</v>
      </c>
      <c r="AB53" s="24">
        <f>Y53+Z53</f>
        <v>0</v>
      </c>
      <c r="AC53" s="236">
        <f ca="1">SUMPRODUCT(SUMIF(INDIRECT("'" &amp; INDIRECT($C$65) &amp; "'!$C$64"),"&lt;="&amp;$C$64,INDIRECT("'" &amp; INDIRECT($C$65)  &amp;"'!"&amp;ADDRESS(ROW(),COLUMN()-1,4,1))))</f>
        <v>0</v>
      </c>
      <c r="AD53" s="237"/>
      <c r="AE53" s="236">
        <f ca="1">SUMPRODUCT(SUMIF(INDIRECT("'" &amp; INDIRECT($C$66) &amp; "'!C64"),"&lt;="&amp;$C$64,INDIRECT("'" &amp; INDIRECT($C$66)  &amp;"'!" &amp; ADDRESS(ROW(),COLUMN()-3,4,1))))</f>
        <v>0</v>
      </c>
      <c r="AF53" s="237"/>
    </row>
    <row r="54" spans="2:32">
      <c r="B54" s="3"/>
      <c r="C54" s="215" t="str">
        <f>INDEX(指導形態名,4)</f>
        <v>教材研</v>
      </c>
      <c r="D54" s="215"/>
      <c r="E54" s="232">
        <f t="shared" si="2"/>
        <v>0</v>
      </c>
      <c r="F54" s="233"/>
      <c r="G54" s="236">
        <f ca="1">SUMPRODUCT(SUMIF(INDIRECT("'" &amp; INDIRECT($C$65) &amp; "'!$C$64"),"&lt;="&amp;$C$64,INDIRECT("'" &amp; INDIRECT($C$65)  &amp;"'!"&amp;ADDRESS(ROW(),COLUMN()-2,4,1))))</f>
        <v>0</v>
      </c>
      <c r="H54" s="237"/>
      <c r="I54" s="236">
        <f ca="1">SUMPRODUCT(SUMIF(INDIRECT("'" &amp; INDIRECT($C$66) &amp; "'!C64"),"&lt;="&amp;$C$64,INDIRECT("'" &amp; INDIRECT($C$66)  &amp;"'!" &amp; ADDRESS(ROW(),COLUMN()-4,4,1))))</f>
        <v>0</v>
      </c>
      <c r="J54" s="237"/>
      <c r="K54" s="13"/>
      <c r="L54" s="16"/>
      <c r="M54" s="230"/>
      <c r="N54" s="215" t="str">
        <f>INDEX(見,4)</f>
        <v>外</v>
      </c>
      <c r="O54" s="215"/>
      <c r="P54" s="24">
        <f t="shared" si="4"/>
        <v>0</v>
      </c>
      <c r="Q54" s="55">
        <f t="shared" ca="1" si="0"/>
        <v>0</v>
      </c>
      <c r="R54" s="63">
        <f t="shared" ca="1" si="1"/>
        <v>0</v>
      </c>
      <c r="S54" s="132" t="s">
        <v>82</v>
      </c>
      <c r="T54" s="24">
        <f>COUNTIF($E$9:$AF$48,S54)</f>
        <v>0</v>
      </c>
      <c r="U54" s="55" cm="1">
        <f t="array" aca="1" ref="U54" ca="1">SUMPRODUCT(SUMIF(INDIRECT("'" &amp; INDIRECT($C$65) &amp; "'!$C$64"),"&lt;="&amp;$C$64,INDIRECT("'" &amp; INDIRECT($C$65)  &amp;"'!"&amp;ADDRESS(ROW(),COLUMN()-1,4,1))))</f>
        <v>0</v>
      </c>
      <c r="V54" s="55">
        <f ca="1">SUMPRODUCT(SUMIF(INDIRECT("'" &amp; INDIRECT($C$66) &amp; "'!$C$64"),"&lt;="&amp;$C$64,INDIRECT("'" &amp; INDIRECT($C$66)  &amp;"'!"&amp;ADDRESS(ROW(),COLUMN()-2,4,1))))</f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2:32">
      <c r="B55" s="3"/>
      <c r="C55" s="215" t="str">
        <f>INDEX(指導形態名,5)</f>
        <v>一般研</v>
      </c>
      <c r="D55" s="215"/>
      <c r="E55" s="232">
        <f>COUNTIF($E$9:$AF$48,LEFT(C55,2))</f>
        <v>0</v>
      </c>
      <c r="F55" s="233"/>
      <c r="G55" s="236" cm="1">
        <f t="array" aca="1" ref="G55" ca="1">SUMPRODUCT(SUMIF(INDIRECT("'" &amp; INDIRECT($C$65) &amp; "'!$C$64"),"&lt;="&amp;$C$64,INDIRECT("'" &amp; INDIRECT($C$65)  &amp;"'!"&amp;ADDRESS(ROW(),COLUMN()-2,4,1))))</f>
        <v>0</v>
      </c>
      <c r="H55" s="237"/>
      <c r="I55" s="236">
        <f ca="1">SUMPRODUCT(SUMIF(INDIRECT("'" &amp; INDIRECT($C$66) &amp; "'!C64"),"&lt;="&amp;$C$64,INDIRECT("'" &amp; INDIRECT($C$66)  &amp;"'!" &amp; ADDRESS(ROW(),COLUMN()-4,4,1))))</f>
        <v>0</v>
      </c>
      <c r="J55" s="237"/>
      <c r="K55" s="13"/>
      <c r="L55" s="16"/>
      <c r="M55" s="230"/>
      <c r="N55" s="215" t="str">
        <f>INDEX(見,5)</f>
        <v>特</v>
      </c>
      <c r="O55" s="215"/>
      <c r="P55" s="24">
        <f t="shared" si="4"/>
        <v>0</v>
      </c>
      <c r="Q55" s="55">
        <f t="shared" ca="1" si="0"/>
        <v>0</v>
      </c>
      <c r="R55" s="63">
        <f t="shared" ca="1" si="1"/>
        <v>0</v>
      </c>
      <c r="S55" s="22"/>
      <c r="T55" s="40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2:32" ht="13.5" customHeight="1">
      <c r="B56" s="3"/>
      <c r="C56" s="216" t="s">
        <v>0</v>
      </c>
      <c r="D56" s="218"/>
      <c r="E56" s="232">
        <f>SUM(E51:F55)</f>
        <v>0</v>
      </c>
      <c r="F56" s="233"/>
      <c r="G56" s="232">
        <f ca="1">SUM(G51:H55)</f>
        <v>0</v>
      </c>
      <c r="H56" s="233"/>
      <c r="I56" s="234">
        <f ca="1">SUM(I51:J55)</f>
        <v>0</v>
      </c>
      <c r="J56" s="235"/>
      <c r="K56" s="15"/>
      <c r="L56" s="16"/>
      <c r="M56" s="230"/>
      <c r="N56" s="215" t="str">
        <f>INDEX(見,6)</f>
        <v>自</v>
      </c>
      <c r="O56" s="215"/>
      <c r="P56" s="24">
        <f t="shared" si="4"/>
        <v>0</v>
      </c>
      <c r="Q56" s="55">
        <f t="shared" ca="1" si="0"/>
        <v>0</v>
      </c>
      <c r="R56" s="63">
        <f t="shared" ca="1" si="1"/>
        <v>0</v>
      </c>
      <c r="S56" s="22"/>
      <c r="T56" s="40"/>
      <c r="W56" s="3"/>
      <c r="X56" s="226" t="s">
        <v>80</v>
      </c>
      <c r="Y56" s="223" t="s">
        <v>111</v>
      </c>
      <c r="Z56" s="224"/>
      <c r="AA56" s="224"/>
      <c r="AB56" s="224"/>
      <c r="AC56" s="224"/>
      <c r="AD56" s="224"/>
      <c r="AE56" s="224"/>
      <c r="AF56" s="225"/>
    </row>
    <row r="57" spans="2:32">
      <c r="B57" s="3"/>
      <c r="C57" s="3"/>
      <c r="D57" s="3"/>
      <c r="F57" s="3"/>
      <c r="G57" s="3"/>
      <c r="H57" s="3"/>
      <c r="I57" s="3"/>
      <c r="J57" s="3"/>
      <c r="K57" s="3"/>
      <c r="L57" s="3"/>
      <c r="M57" s="231"/>
      <c r="N57" s="215"/>
      <c r="O57" s="215"/>
      <c r="P57" s="24"/>
      <c r="Q57" s="24"/>
      <c r="R57" s="24"/>
      <c r="S57" s="22"/>
      <c r="T57" s="22"/>
      <c r="U57" s="22"/>
      <c r="V57" s="22"/>
      <c r="W57" s="3"/>
      <c r="X57" s="226"/>
      <c r="Y57" s="216"/>
      <c r="Z57" s="217"/>
      <c r="AA57" s="217"/>
      <c r="AB57" s="217"/>
      <c r="AC57" s="218"/>
      <c r="AD57" s="129" t="s">
        <v>77</v>
      </c>
      <c r="AE57" s="129" t="s">
        <v>65</v>
      </c>
      <c r="AF57" s="129" t="s">
        <v>66</v>
      </c>
    </row>
    <row r="58" spans="2:32" ht="13.5" customHeight="1">
      <c r="B58" s="226" t="s">
        <v>60</v>
      </c>
      <c r="C58" s="227" t="s">
        <v>71</v>
      </c>
      <c r="D58" s="219" t="s">
        <v>40</v>
      </c>
      <c r="E58" s="219"/>
      <c r="F58" s="220">
        <f>SUM(E51:F54)</f>
        <v>0</v>
      </c>
      <c r="G58" s="220"/>
      <c r="H58" s="131" t="s">
        <v>39</v>
      </c>
      <c r="I58" s="220">
        <f>SUM(P51:P56)</f>
        <v>0</v>
      </c>
      <c r="J58" s="220"/>
      <c r="K58" s="221" t="str">
        <f>IF(F58&lt;&gt;I58,"入力不足","")</f>
        <v/>
      </c>
      <c r="L58" s="222"/>
      <c r="M58" s="229" t="s">
        <v>95</v>
      </c>
      <c r="N58" s="215" t="s">
        <v>105</v>
      </c>
      <c r="O58" s="215"/>
      <c r="P58" s="24">
        <f>SUM(E67:AC67)</f>
        <v>0</v>
      </c>
      <c r="Q58" s="64">
        <f ca="1">SUMPRODUCT(SUMIF(INDIRECT("'" &amp; INDIRECT($C$65) &amp; "'!$C$64"),"&lt;="&amp;$C$64,INDIRECT("'" &amp; INDIRECT($C$65)  &amp;"'!"&amp;ADDRESS(ROW(),COLUMN()-1,4,1))))</f>
        <v>0</v>
      </c>
      <c r="R58" s="64">
        <f ca="1">SUMPRODUCT(SUMIF(INDIRECT("'" &amp; INDIRECT($C$66) &amp; "'!$C$64"),"&lt;="&amp;$C$64,INDIRECT("'" &amp; INDIRECT($C$66)  &amp;"'!"&amp;ADDRESS(ROW(),COLUMN()-2,4,1))))</f>
        <v>0</v>
      </c>
      <c r="S58" s="22"/>
      <c r="T58" s="22"/>
      <c r="U58" s="22"/>
      <c r="V58" s="22"/>
      <c r="W58" s="3"/>
      <c r="X58" s="3"/>
      <c r="Y58" s="216" t="s">
        <v>78</v>
      </c>
      <c r="Z58" s="217"/>
      <c r="AA58" s="217"/>
      <c r="AB58" s="217"/>
      <c r="AC58" s="218"/>
      <c r="AD58" s="24">
        <f>COUNTIF(E8:AF8,"●")</f>
        <v>0</v>
      </c>
      <c r="AE58" s="55">
        <f ca="1">SUMPRODUCT(SUMIF(INDIRECT("'" &amp; INDIRECT($C$65) &amp; "'!$C$64"),"&lt;="&amp;$C$64,INDIRECT("'" &amp; INDIRECT($C$65)  &amp;"'!"&amp;ADDRESS(ROW(),COLUMN()-1,4,1))))</f>
        <v>0</v>
      </c>
      <c r="AF58" s="55">
        <f ca="1">SUMPRODUCT(SUMIF(INDIRECT("'" &amp; INDIRECT($C$66) &amp; "'!$C$64"),"&lt;="&amp;$C$64,INDIRECT("'" &amp; INDIRECT($C$66)  &amp;"'!"&amp;ADDRESS(ROW(),COLUMN()-2,4,1))))</f>
        <v>0</v>
      </c>
    </row>
    <row r="59" spans="2:32" ht="13.5" customHeight="1">
      <c r="B59" s="226"/>
      <c r="C59" s="228"/>
      <c r="D59" s="219" t="s">
        <v>7</v>
      </c>
      <c r="E59" s="219"/>
      <c r="F59" s="220">
        <f>E55</f>
        <v>0</v>
      </c>
      <c r="G59" s="220"/>
      <c r="H59" s="131" t="s">
        <v>39</v>
      </c>
      <c r="I59" s="220">
        <f>SUM(T51:T54)</f>
        <v>0</v>
      </c>
      <c r="J59" s="220"/>
      <c r="K59" s="221" t="str">
        <f>IF(F59&lt;&gt;I59,"入力不足","")</f>
        <v/>
      </c>
      <c r="L59" s="222"/>
      <c r="M59" s="230"/>
      <c r="N59" s="215" t="s">
        <v>106</v>
      </c>
      <c r="O59" s="215"/>
      <c r="P59" s="24">
        <f>SUM(E68:AC68)</f>
        <v>0</v>
      </c>
      <c r="Q59" s="64">
        <f ca="1">SUMPRODUCT(SUMIF(INDIRECT("'" &amp; INDIRECT($C$65) &amp; "'!$C$64"),"&lt;="&amp;$C$64,INDIRECT("'" &amp; INDIRECT($C$65)  &amp;"'!"&amp;ADDRESS(ROW(),COLUMN()-1,4,1))))</f>
        <v>0</v>
      </c>
      <c r="R59" s="64" cm="1">
        <f t="array" aca="1" ref="R59" ca="1">SUMPRODUCT(SUMIF(INDIRECT("'" &amp; INDIRECT($C$66) &amp; "'!$C$64"),"&lt;="&amp;$C$64,INDIRECT("'" &amp; INDIRECT($C$66)  &amp;"'!"&amp;ADDRESS(ROW(),COLUMN()-2,4,1))))</f>
        <v>0</v>
      </c>
      <c r="S59" s="22"/>
      <c r="T59" s="22"/>
      <c r="U59" s="22"/>
      <c r="V59" s="22"/>
      <c r="W59" s="3"/>
      <c r="X59" s="3"/>
      <c r="Y59" s="3"/>
      <c r="Z59" s="3"/>
      <c r="AA59" s="3"/>
      <c r="AB59" s="3"/>
      <c r="AC59" s="3"/>
      <c r="AD59" s="3"/>
      <c r="AE59" s="3"/>
    </row>
    <row r="60" spans="2:32" ht="13.5" customHeight="1">
      <c r="C60" s="227" t="s">
        <v>72</v>
      </c>
      <c r="D60" s="219" t="s">
        <v>58</v>
      </c>
      <c r="E60" s="219"/>
      <c r="F60" s="220">
        <f ca="1">SUM(G51:H54)</f>
        <v>0</v>
      </c>
      <c r="G60" s="220"/>
      <c r="H60" s="131" t="s">
        <v>39</v>
      </c>
      <c r="I60" s="220">
        <f ca="1">SUM(Q51:Q56)</f>
        <v>0</v>
      </c>
      <c r="J60" s="220"/>
      <c r="K60" s="3"/>
      <c r="L60" s="3"/>
      <c r="M60" s="230"/>
      <c r="N60" s="215" t="s">
        <v>107</v>
      </c>
      <c r="O60" s="215"/>
      <c r="P60" s="24">
        <f>SUM(E69:AC69)</f>
        <v>0</v>
      </c>
      <c r="Q60" s="64">
        <f ca="1">SUMPRODUCT(SUMIF(INDIRECT("'" &amp; INDIRECT($C$65) &amp; "'!$C$64"),"&lt;="&amp;$C$64,INDIRECT("'" &amp; INDIRECT($C$65)  &amp;"'!"&amp;ADDRESS(ROW(),COLUMN()-1,4,1))))</f>
        <v>0</v>
      </c>
      <c r="R60" s="64">
        <f ca="1">SUMPRODUCT(SUMIF(INDIRECT("'" &amp; INDIRECT($C$66) &amp; "'!$C$64"),"&lt;="&amp;$C$64,INDIRECT("'" &amp; INDIRECT($C$66)  &amp;"'!"&amp;ADDRESS(ROW(),COLUMN()-2,4,1))))</f>
        <v>0</v>
      </c>
      <c r="S60" s="22"/>
      <c r="T60" s="22"/>
      <c r="U60" s="22"/>
      <c r="V60" s="22"/>
      <c r="W60" s="3"/>
      <c r="X60" s="3"/>
      <c r="Y60" s="3"/>
      <c r="Z60" s="3"/>
      <c r="AA60" s="3"/>
      <c r="AB60" s="3"/>
      <c r="AC60" s="3"/>
      <c r="AD60" s="3"/>
      <c r="AE60" s="3"/>
    </row>
    <row r="61" spans="2:32">
      <c r="C61" s="228"/>
      <c r="D61" s="219" t="s">
        <v>59</v>
      </c>
      <c r="E61" s="219"/>
      <c r="F61" s="220">
        <f ca="1">G55</f>
        <v>0</v>
      </c>
      <c r="G61" s="220"/>
      <c r="H61" s="131" t="s">
        <v>39</v>
      </c>
      <c r="I61" s="220">
        <f ca="1">SUM(U51:U54)</f>
        <v>0</v>
      </c>
      <c r="J61" s="220"/>
      <c r="M61" s="231"/>
      <c r="N61" s="215" t="s">
        <v>108</v>
      </c>
      <c r="O61" s="215"/>
      <c r="P61" s="24">
        <f>SUM(E70:AC70)</f>
        <v>0</v>
      </c>
      <c r="Q61" s="64">
        <f ca="1">SUMPRODUCT(SUMIF(INDIRECT("'" &amp; INDIRECT($C$65) &amp; "'!$C$64"),"&lt;="&amp;$C$64,INDIRECT("'" &amp; INDIRECT($C$65)  &amp;"'!"&amp;ADDRESS(ROW(),COLUMN()-1,4,1))))</f>
        <v>0</v>
      </c>
      <c r="R61" s="64">
        <f ca="1">SUMPRODUCT(SUMIF(INDIRECT("'" &amp; INDIRECT($C$66) &amp; "'!$C$64"),"&lt;="&amp;$C$64,INDIRECT("'" &amp; INDIRECT($C$66)  &amp;"'!"&amp;ADDRESS(ROW(),COLUMN()-2,4,1))))</f>
        <v>0</v>
      </c>
      <c r="S61" s="22"/>
      <c r="T61" s="22"/>
      <c r="U61" s="22"/>
      <c r="V61" s="22"/>
      <c r="W61" s="3"/>
      <c r="X61" s="3"/>
      <c r="Y61" s="3"/>
      <c r="Z61" s="3"/>
      <c r="AA61" s="3"/>
      <c r="AB61" s="3"/>
      <c r="AC61" s="3"/>
      <c r="AD61" s="3"/>
      <c r="AE61" s="3"/>
    </row>
    <row r="62" spans="2:32" ht="22.5" customHeight="1"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2:32" ht="22.5" customHeight="1"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2:32">
      <c r="C64" s="72">
        <f ca="1">LEFT(AE1,1)*100+VALUE(MID(RIGHT(CELL("filename",C1),LEN(CELL("filename",C1))-FIND("]",CELL("filename",C1))),3,2))</f>
        <v>105</v>
      </c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3"/>
      <c r="AE64" s="3"/>
    </row>
    <row r="65" spans="3:32">
      <c r="C65" s="74" t="str">
        <f ca="1">"学期" &amp; LEFT(AE1,1)</f>
        <v>学期1</v>
      </c>
      <c r="D65" s="72"/>
      <c r="E65" s="72"/>
      <c r="F65" s="72"/>
      <c r="G65" s="72"/>
      <c r="H65" s="72"/>
      <c r="I65" s="72"/>
      <c r="J65" s="72"/>
      <c r="K65" s="72"/>
      <c r="L65" s="72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3"/>
      <c r="AE65" s="3"/>
    </row>
    <row r="66" spans="3:32">
      <c r="C66" s="74" t="str">
        <f>"学期"</f>
        <v>学期</v>
      </c>
      <c r="D66" s="72"/>
      <c r="E66" s="72"/>
      <c r="F66" s="72"/>
      <c r="G66" s="72"/>
      <c r="H66" s="72"/>
      <c r="I66" s="72"/>
      <c r="J66" s="72"/>
      <c r="K66" s="72"/>
      <c r="L66" s="72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3"/>
      <c r="AE66" s="3"/>
    </row>
    <row r="67" spans="3:32">
      <c r="C67" s="72" t="s">
        <v>109</v>
      </c>
      <c r="D67" s="72" t="s">
        <v>81</v>
      </c>
      <c r="E67" s="72" cm="1">
        <f t="array" ref="E67">SUMPRODUCT((E9:E48=$C$67)*(G9:G48=$D$67))</f>
        <v>0</v>
      </c>
      <c r="F67" s="72"/>
      <c r="G67" s="72"/>
      <c r="H67" s="72"/>
      <c r="I67" s="72" cm="1">
        <f t="array" ref="I67">SUMPRODUCT((I9:I48=$C$67)*(K9:K48=$D$67))</f>
        <v>0</v>
      </c>
      <c r="J67" s="72"/>
      <c r="K67" s="72"/>
      <c r="L67" s="72"/>
      <c r="M67" s="72" cm="1">
        <f t="array" ref="M67">SUMPRODUCT((M9:M48=$C$67)*(O9:O48=$D$67))</f>
        <v>0</v>
      </c>
      <c r="N67" s="72"/>
      <c r="O67" s="72"/>
      <c r="P67" s="72"/>
      <c r="Q67" s="72">
        <f>SUMPRODUCT((Q9:Q48=$C$67)*(S9:S48=$D$67))</f>
        <v>0</v>
      </c>
      <c r="R67" s="72"/>
      <c r="S67" s="72"/>
      <c r="T67" s="72"/>
      <c r="U67" s="72">
        <f>SUMPRODUCT((U9:U48=$C$67)*(W9:W48=$D$67))</f>
        <v>0</v>
      </c>
      <c r="V67" s="72"/>
      <c r="W67" s="72"/>
      <c r="X67" s="72"/>
      <c r="Y67" s="72">
        <f>SUMPRODUCT((Y9:Y48=$C$67)*(AA9:AA48=$D$67))</f>
        <v>0</v>
      </c>
      <c r="Z67" s="72"/>
      <c r="AA67" s="72"/>
      <c r="AB67" s="72"/>
      <c r="AC67" s="72">
        <f>SUMPRODUCT((AC9:AC48=$C$67)*(AE9:AE48=$D$67))</f>
        <v>0</v>
      </c>
    </row>
    <row r="68" spans="3:32">
      <c r="C68" s="72" t="s">
        <v>109</v>
      </c>
      <c r="D68" s="72" t="s">
        <v>63</v>
      </c>
      <c r="E68" s="72">
        <f>SUMPRODUCT((E9:E48=$C$68)*(G9:G48=$D$68))</f>
        <v>0</v>
      </c>
      <c r="F68" s="72"/>
      <c r="G68" s="72"/>
      <c r="H68" s="72"/>
      <c r="I68" s="72">
        <f>SUMPRODUCT((I9:I48=$C$68)*(K9:K48=$D$68))</f>
        <v>0</v>
      </c>
      <c r="J68" s="72"/>
      <c r="K68" s="72"/>
      <c r="L68" s="72"/>
      <c r="M68" s="72">
        <f>SUMPRODUCT((M9:M48=$C$68)*(O9:O48=$D$68))</f>
        <v>0</v>
      </c>
      <c r="N68" s="72"/>
      <c r="O68" s="72"/>
      <c r="P68" s="72"/>
      <c r="Q68" s="72">
        <f>SUMPRODUCT((Q9:Q48=$C$68)*(S9:S48=$D$68))</f>
        <v>0</v>
      </c>
      <c r="R68" s="72"/>
      <c r="S68" s="72"/>
      <c r="T68" s="72"/>
      <c r="U68" s="72">
        <f>SUMPRODUCT((U9:U48=$C$68)*(W9:W48=$D$68))</f>
        <v>0</v>
      </c>
      <c r="V68" s="72"/>
      <c r="W68" s="72"/>
      <c r="X68" s="72"/>
      <c r="Y68" s="72">
        <f>SUMPRODUCT((Y9:Y48=$C$68)*(AA9:AA48=$D$68))</f>
        <v>0</v>
      </c>
      <c r="Z68" s="72"/>
      <c r="AA68" s="72"/>
      <c r="AB68" s="72"/>
      <c r="AC68" s="72">
        <f>SUMPRODUCT((AC9:AC48=$C$68)*(AE9:AE48=$D$68))</f>
        <v>0</v>
      </c>
      <c r="AF68" s="3"/>
    </row>
    <row r="69" spans="3:32">
      <c r="C69" s="72" t="s">
        <v>110</v>
      </c>
      <c r="D69" s="72" t="s">
        <v>81</v>
      </c>
      <c r="E69" s="72">
        <f>SUMPRODUCT((E9:E48=$C$69)*(G9:G48=$D$69))</f>
        <v>0</v>
      </c>
      <c r="F69" s="72"/>
      <c r="G69" s="72"/>
      <c r="H69" s="72"/>
      <c r="I69" s="72">
        <f>SUMPRODUCT((I9:I48=$C$69)*(K9:K48=$D$69))</f>
        <v>0</v>
      </c>
      <c r="J69" s="72"/>
      <c r="K69" s="72"/>
      <c r="L69" s="72"/>
      <c r="M69" s="72">
        <f>SUMPRODUCT((M9:M48=$C$69)*(O9:O48=$D$69))</f>
        <v>0</v>
      </c>
      <c r="N69" s="72"/>
      <c r="O69" s="72"/>
      <c r="P69" s="72"/>
      <c r="Q69" s="72">
        <f>SUMPRODUCT((Q9:Q48=$C$69)*(S9:S48=$D$69))</f>
        <v>0</v>
      </c>
      <c r="R69" s="72"/>
      <c r="S69" s="72"/>
      <c r="T69" s="72"/>
      <c r="U69" s="72">
        <f>SUMPRODUCT((U9:U48=$C$69)*(W9:W48=$D$69))</f>
        <v>0</v>
      </c>
      <c r="V69" s="72"/>
      <c r="W69" s="72"/>
      <c r="X69" s="72"/>
      <c r="Y69" s="72">
        <f>SUMPRODUCT((Y9:Y48=$C$69)*(AA9:AA48=$D$69))</f>
        <v>0</v>
      </c>
      <c r="Z69" s="72"/>
      <c r="AA69" s="72"/>
      <c r="AB69" s="72"/>
      <c r="AC69" s="72">
        <f>SUMPRODUCT((AC9:AC48=$C$69)*(AE9:AE48=$D$69))</f>
        <v>0</v>
      </c>
      <c r="AF69" s="3"/>
    </row>
    <row r="70" spans="3:32">
      <c r="C70" s="72" t="s">
        <v>110</v>
      </c>
      <c r="D70" s="72" t="s">
        <v>63</v>
      </c>
      <c r="E70" s="72">
        <f>SUMPRODUCT((E9:E48=$C$70)*(G9:G48=$D$70))</f>
        <v>0</v>
      </c>
      <c r="F70" s="72"/>
      <c r="G70" s="72"/>
      <c r="H70" s="72"/>
      <c r="I70" s="72">
        <f>SUMPRODUCT((I9:I48=$C$70)*(K9:K48=$D$70))</f>
        <v>0</v>
      </c>
      <c r="J70" s="72"/>
      <c r="K70" s="72"/>
      <c r="L70" s="72"/>
      <c r="M70" s="72">
        <f>SUMPRODUCT((M9:M48=$C$70)*(O9:O48=$D$70))</f>
        <v>0</v>
      </c>
      <c r="N70" s="72"/>
      <c r="O70" s="72"/>
      <c r="P70" s="72"/>
      <c r="Q70" s="72">
        <f>SUMPRODUCT((Q9:Q48=$C$70)*(S9:S48=$D$70))</f>
        <v>0</v>
      </c>
      <c r="R70" s="72"/>
      <c r="S70" s="72"/>
      <c r="T70" s="72"/>
      <c r="U70" s="72">
        <f>SUMPRODUCT((U9:U48=$C$70)*(W9:W48=$D$70))</f>
        <v>0</v>
      </c>
      <c r="V70" s="72"/>
      <c r="W70" s="72"/>
      <c r="X70" s="72"/>
      <c r="Y70" s="72">
        <f>SUMPRODUCT((Y9:Y48=$C$70)*(AA9:AA48=$D$70))</f>
        <v>0</v>
      </c>
      <c r="Z70" s="72"/>
      <c r="AA70" s="72"/>
      <c r="AB70" s="72"/>
      <c r="AC70" s="72">
        <f>SUMPRODUCT((AC9:AC48=$C$70)*(AE9:AE48=$D$70))</f>
        <v>0</v>
      </c>
      <c r="AF70" s="3"/>
    </row>
  </sheetData>
  <sheetProtection formatCells="0" formatColumns="0" formatRows="0" selectLockedCells="1"/>
  <mergeCells count="488">
    <mergeCell ref="C60:C61"/>
    <mergeCell ref="D60:E60"/>
    <mergeCell ref="F60:G60"/>
    <mergeCell ref="I60:J60"/>
    <mergeCell ref="N60:O60"/>
    <mergeCell ref="D61:E61"/>
    <mergeCell ref="F61:G61"/>
    <mergeCell ref="I61:J61"/>
    <mergeCell ref="N61:O61"/>
    <mergeCell ref="N58:O58"/>
    <mergeCell ref="Y58:AC58"/>
    <mergeCell ref="D59:E59"/>
    <mergeCell ref="F59:G59"/>
    <mergeCell ref="I59:J59"/>
    <mergeCell ref="K59:L59"/>
    <mergeCell ref="N59:O59"/>
    <mergeCell ref="Y56:AF56"/>
    <mergeCell ref="N57:O57"/>
    <mergeCell ref="Y57:AC57"/>
    <mergeCell ref="B58:B59"/>
    <mergeCell ref="C58:C59"/>
    <mergeCell ref="D58:E58"/>
    <mergeCell ref="F58:G58"/>
    <mergeCell ref="I58:J58"/>
    <mergeCell ref="K58:L58"/>
    <mergeCell ref="M58:M61"/>
    <mergeCell ref="C56:D56"/>
    <mergeCell ref="E56:F56"/>
    <mergeCell ref="G56:H56"/>
    <mergeCell ref="I56:J56"/>
    <mergeCell ref="N56:O56"/>
    <mergeCell ref="X56:X57"/>
    <mergeCell ref="C54:D54"/>
    <mergeCell ref="E54:F54"/>
    <mergeCell ref="G54:H54"/>
    <mergeCell ref="I54:J54"/>
    <mergeCell ref="N54:O54"/>
    <mergeCell ref="C55:D55"/>
    <mergeCell ref="E55:F55"/>
    <mergeCell ref="G55:H55"/>
    <mergeCell ref="I55:J55"/>
    <mergeCell ref="N55:O55"/>
    <mergeCell ref="AC52:AD52"/>
    <mergeCell ref="AE52:AF52"/>
    <mergeCell ref="C53:D53"/>
    <mergeCell ref="E53:F53"/>
    <mergeCell ref="G53:H53"/>
    <mergeCell ref="I53:J53"/>
    <mergeCell ref="N53:O53"/>
    <mergeCell ref="Z53:AA53"/>
    <mergeCell ref="AC53:AD53"/>
    <mergeCell ref="AE53:AF53"/>
    <mergeCell ref="C52:D52"/>
    <mergeCell ref="E52:F52"/>
    <mergeCell ref="G52:H52"/>
    <mergeCell ref="I52:J52"/>
    <mergeCell ref="N52:O52"/>
    <mergeCell ref="Z52:AA52"/>
    <mergeCell ref="Y50:AF50"/>
    <mergeCell ref="C51:D51"/>
    <mergeCell ref="E51:F51"/>
    <mergeCell ref="G51:H51"/>
    <mergeCell ref="I51:J51"/>
    <mergeCell ref="N51:O51"/>
    <mergeCell ref="Z51:AA51"/>
    <mergeCell ref="AB51:AF51"/>
    <mergeCell ref="AC48:AF48"/>
    <mergeCell ref="B50:B51"/>
    <mergeCell ref="C50:D50"/>
    <mergeCell ref="E50:F50"/>
    <mergeCell ref="G50:H50"/>
    <mergeCell ref="I50:J50"/>
    <mergeCell ref="L50:L51"/>
    <mergeCell ref="M50:M57"/>
    <mergeCell ref="N50:O50"/>
    <mergeCell ref="X50:X51"/>
    <mergeCell ref="E48:H48"/>
    <mergeCell ref="I48:L48"/>
    <mergeCell ref="M48:P48"/>
    <mergeCell ref="Q48:T48"/>
    <mergeCell ref="U48:X48"/>
    <mergeCell ref="Y48:AB48"/>
    <mergeCell ref="Y46:AB46"/>
    <mergeCell ref="AC46:AF46"/>
    <mergeCell ref="C47:D47"/>
    <mergeCell ref="E47:H47"/>
    <mergeCell ref="I47:L47"/>
    <mergeCell ref="M47:P47"/>
    <mergeCell ref="Q47:T47"/>
    <mergeCell ref="U47:X47"/>
    <mergeCell ref="Y47:AB47"/>
    <mergeCell ref="AC47:AF47"/>
    <mergeCell ref="C46:D46"/>
    <mergeCell ref="E46:H46"/>
    <mergeCell ref="I46:L46"/>
    <mergeCell ref="M46:P46"/>
    <mergeCell ref="Q46:T46"/>
    <mergeCell ref="U46:X46"/>
    <mergeCell ref="AE44:AF44"/>
    <mergeCell ref="C45:D45"/>
    <mergeCell ref="E45:H45"/>
    <mergeCell ref="I45:L45"/>
    <mergeCell ref="M45:P45"/>
    <mergeCell ref="Q45:T45"/>
    <mergeCell ref="U45:X45"/>
    <mergeCell ref="Y45:AB45"/>
    <mergeCell ref="AC45:AF45"/>
    <mergeCell ref="S44:T44"/>
    <mergeCell ref="U44:V44"/>
    <mergeCell ref="W44:X44"/>
    <mergeCell ref="Y44:Z44"/>
    <mergeCell ref="AA44:AB44"/>
    <mergeCell ref="AC44:AD44"/>
    <mergeCell ref="AC43:AF43"/>
    <mergeCell ref="B44:B48"/>
    <mergeCell ref="C44:D44"/>
    <mergeCell ref="E44:F44"/>
    <mergeCell ref="G44:H44"/>
    <mergeCell ref="I44:J44"/>
    <mergeCell ref="K44:L44"/>
    <mergeCell ref="M44:N44"/>
    <mergeCell ref="O44:P44"/>
    <mergeCell ref="Q44:R44"/>
    <mergeCell ref="E43:H43"/>
    <mergeCell ref="I43:L43"/>
    <mergeCell ref="M43:P43"/>
    <mergeCell ref="Q43:T43"/>
    <mergeCell ref="U43:X43"/>
    <mergeCell ref="Y43:AB43"/>
    <mergeCell ref="Y41:AB41"/>
    <mergeCell ref="AC41:AF41"/>
    <mergeCell ref="C42:D42"/>
    <mergeCell ref="E42:H42"/>
    <mergeCell ref="I42:L42"/>
    <mergeCell ref="M42:P42"/>
    <mergeCell ref="Q42:T42"/>
    <mergeCell ref="U42:X42"/>
    <mergeCell ref="Y42:AB42"/>
    <mergeCell ref="AC42:AF42"/>
    <mergeCell ref="C41:D41"/>
    <mergeCell ref="E41:H41"/>
    <mergeCell ref="I41:L41"/>
    <mergeCell ref="M41:P41"/>
    <mergeCell ref="Q41:T41"/>
    <mergeCell ref="U41:X41"/>
    <mergeCell ref="AE39:AF39"/>
    <mergeCell ref="C40:D40"/>
    <mergeCell ref="E40:H40"/>
    <mergeCell ref="I40:L40"/>
    <mergeCell ref="M40:P40"/>
    <mergeCell ref="Q40:T40"/>
    <mergeCell ref="U40:X40"/>
    <mergeCell ref="Y40:AB40"/>
    <mergeCell ref="AC40:AF40"/>
    <mergeCell ref="S39:T39"/>
    <mergeCell ref="U39:V39"/>
    <mergeCell ref="W39:X39"/>
    <mergeCell ref="Y39:Z39"/>
    <mergeCell ref="AA39:AB39"/>
    <mergeCell ref="AC39:AD39"/>
    <mergeCell ref="AC38:AF38"/>
    <mergeCell ref="B39:B43"/>
    <mergeCell ref="C39:D39"/>
    <mergeCell ref="E39:F39"/>
    <mergeCell ref="G39:H39"/>
    <mergeCell ref="I39:J39"/>
    <mergeCell ref="K39:L39"/>
    <mergeCell ref="M39:N39"/>
    <mergeCell ref="O39:P39"/>
    <mergeCell ref="Q39:R39"/>
    <mergeCell ref="E38:H38"/>
    <mergeCell ref="I38:L38"/>
    <mergeCell ref="M38:P38"/>
    <mergeCell ref="Q38:T38"/>
    <mergeCell ref="U38:X38"/>
    <mergeCell ref="Y38:AB38"/>
    <mergeCell ref="Y36:AB36"/>
    <mergeCell ref="AC36:AF36"/>
    <mergeCell ref="C37:D37"/>
    <mergeCell ref="E37:H37"/>
    <mergeCell ref="I37:L37"/>
    <mergeCell ref="M37:P37"/>
    <mergeCell ref="Q37:T37"/>
    <mergeCell ref="U37:X37"/>
    <mergeCell ref="Y37:AB37"/>
    <mergeCell ref="AC37:AF37"/>
    <mergeCell ref="C36:D36"/>
    <mergeCell ref="E36:H36"/>
    <mergeCell ref="I36:L36"/>
    <mergeCell ref="M36:P36"/>
    <mergeCell ref="Q36:T36"/>
    <mergeCell ref="U36:X36"/>
    <mergeCell ref="AE34:AF34"/>
    <mergeCell ref="C35:D35"/>
    <mergeCell ref="E35:H35"/>
    <mergeCell ref="I35:L35"/>
    <mergeCell ref="M35:P35"/>
    <mergeCell ref="Q35:T35"/>
    <mergeCell ref="U35:X35"/>
    <mergeCell ref="Y35:AB35"/>
    <mergeCell ref="AC35:AF35"/>
    <mergeCell ref="S34:T34"/>
    <mergeCell ref="U34:V34"/>
    <mergeCell ref="W34:X34"/>
    <mergeCell ref="Y34:Z34"/>
    <mergeCell ref="AA34:AB34"/>
    <mergeCell ref="AC34:AD34"/>
    <mergeCell ref="AC33:AF33"/>
    <mergeCell ref="B34:B38"/>
    <mergeCell ref="C34:D34"/>
    <mergeCell ref="E34:F34"/>
    <mergeCell ref="G34:H34"/>
    <mergeCell ref="I34:J34"/>
    <mergeCell ref="K34:L34"/>
    <mergeCell ref="M34:N34"/>
    <mergeCell ref="O34:P34"/>
    <mergeCell ref="Q34:R34"/>
    <mergeCell ref="E33:H33"/>
    <mergeCell ref="I33:L33"/>
    <mergeCell ref="M33:P33"/>
    <mergeCell ref="Q33:T33"/>
    <mergeCell ref="U33:X33"/>
    <mergeCell ref="Y33:AB33"/>
    <mergeCell ref="Y31:AB31"/>
    <mergeCell ref="AC31:AF31"/>
    <mergeCell ref="C32:D32"/>
    <mergeCell ref="E32:H32"/>
    <mergeCell ref="I32:L32"/>
    <mergeCell ref="M32:P32"/>
    <mergeCell ref="Q32:T32"/>
    <mergeCell ref="U32:X32"/>
    <mergeCell ref="Y32:AB32"/>
    <mergeCell ref="AC32:AF32"/>
    <mergeCell ref="C31:D31"/>
    <mergeCell ref="E31:H31"/>
    <mergeCell ref="I31:L31"/>
    <mergeCell ref="M31:P31"/>
    <mergeCell ref="Q31:T31"/>
    <mergeCell ref="U31:X31"/>
    <mergeCell ref="AE29:AF29"/>
    <mergeCell ref="C30:D30"/>
    <mergeCell ref="E30:H30"/>
    <mergeCell ref="I30:L30"/>
    <mergeCell ref="M30:P30"/>
    <mergeCell ref="Q30:T30"/>
    <mergeCell ref="U30:X30"/>
    <mergeCell ref="Y30:AB30"/>
    <mergeCell ref="AC30:AF30"/>
    <mergeCell ref="S29:T29"/>
    <mergeCell ref="U29:V29"/>
    <mergeCell ref="W29:X29"/>
    <mergeCell ref="Y29:Z29"/>
    <mergeCell ref="AA29:AB29"/>
    <mergeCell ref="AC29:AD29"/>
    <mergeCell ref="AC28:AF28"/>
    <mergeCell ref="B29:B33"/>
    <mergeCell ref="C29:D29"/>
    <mergeCell ref="E29:F29"/>
    <mergeCell ref="G29:H29"/>
    <mergeCell ref="I29:J29"/>
    <mergeCell ref="K29:L29"/>
    <mergeCell ref="M29:N29"/>
    <mergeCell ref="O29:P29"/>
    <mergeCell ref="Q29:R29"/>
    <mergeCell ref="E28:H28"/>
    <mergeCell ref="I28:L28"/>
    <mergeCell ref="M28:P28"/>
    <mergeCell ref="Q28:T28"/>
    <mergeCell ref="U28:X28"/>
    <mergeCell ref="Y28:AB28"/>
    <mergeCell ref="Y26:AB26"/>
    <mergeCell ref="AC26:AF26"/>
    <mergeCell ref="C27:D27"/>
    <mergeCell ref="E27:H27"/>
    <mergeCell ref="I27:L27"/>
    <mergeCell ref="M27:P27"/>
    <mergeCell ref="Q27:T27"/>
    <mergeCell ref="U27:X27"/>
    <mergeCell ref="Y27:AB27"/>
    <mergeCell ref="AC27:AF27"/>
    <mergeCell ref="C26:D26"/>
    <mergeCell ref="E26:H26"/>
    <mergeCell ref="I26:L26"/>
    <mergeCell ref="M26:P26"/>
    <mergeCell ref="Q26:T26"/>
    <mergeCell ref="U26:X26"/>
    <mergeCell ref="AE24:AF24"/>
    <mergeCell ref="C25:D25"/>
    <mergeCell ref="E25:H25"/>
    <mergeCell ref="I25:L25"/>
    <mergeCell ref="M25:P25"/>
    <mergeCell ref="Q25:T25"/>
    <mergeCell ref="U25:X25"/>
    <mergeCell ref="Y25:AB25"/>
    <mergeCell ref="AC25:AF25"/>
    <mergeCell ref="S24:T24"/>
    <mergeCell ref="U24:V24"/>
    <mergeCell ref="W24:X24"/>
    <mergeCell ref="Y24:Z24"/>
    <mergeCell ref="AA24:AB24"/>
    <mergeCell ref="AC24:AD24"/>
    <mergeCell ref="AC23:AF23"/>
    <mergeCell ref="B24:B28"/>
    <mergeCell ref="C24:D24"/>
    <mergeCell ref="E24:F24"/>
    <mergeCell ref="G24:H24"/>
    <mergeCell ref="I24:J24"/>
    <mergeCell ref="K24:L24"/>
    <mergeCell ref="M24:N24"/>
    <mergeCell ref="O24:P24"/>
    <mergeCell ref="Q24:R24"/>
    <mergeCell ref="E23:H23"/>
    <mergeCell ref="I23:L23"/>
    <mergeCell ref="M23:P23"/>
    <mergeCell ref="Q23:T23"/>
    <mergeCell ref="U23:X23"/>
    <mergeCell ref="Y23:AB23"/>
    <mergeCell ref="Y21:AB21"/>
    <mergeCell ref="AC21:AF21"/>
    <mergeCell ref="C22:D22"/>
    <mergeCell ref="E22:H22"/>
    <mergeCell ref="I22:L22"/>
    <mergeCell ref="M22:P22"/>
    <mergeCell ref="Q22:T22"/>
    <mergeCell ref="U22:X22"/>
    <mergeCell ref="Y22:AB22"/>
    <mergeCell ref="AC22:AF22"/>
    <mergeCell ref="C21:D21"/>
    <mergeCell ref="E21:H21"/>
    <mergeCell ref="I21:L21"/>
    <mergeCell ref="M21:P21"/>
    <mergeCell ref="Q21:T21"/>
    <mergeCell ref="U21:X21"/>
    <mergeCell ref="AE19:AF19"/>
    <mergeCell ref="C20:D20"/>
    <mergeCell ref="E20:H20"/>
    <mergeCell ref="I20:L20"/>
    <mergeCell ref="M20:P20"/>
    <mergeCell ref="Q20:T20"/>
    <mergeCell ref="U20:X20"/>
    <mergeCell ref="Y20:AB20"/>
    <mergeCell ref="AC20:AF20"/>
    <mergeCell ref="S19:T19"/>
    <mergeCell ref="U19:V19"/>
    <mergeCell ref="W19:X19"/>
    <mergeCell ref="Y19:Z19"/>
    <mergeCell ref="AA19:AB19"/>
    <mergeCell ref="AC19:AD19"/>
    <mergeCell ref="AC18:AF18"/>
    <mergeCell ref="B19:B23"/>
    <mergeCell ref="C19:D19"/>
    <mergeCell ref="E19:F19"/>
    <mergeCell ref="G19:H19"/>
    <mergeCell ref="I19:J19"/>
    <mergeCell ref="K19:L19"/>
    <mergeCell ref="M19:N19"/>
    <mergeCell ref="O19:P19"/>
    <mergeCell ref="Q19:R19"/>
    <mergeCell ref="E18:H18"/>
    <mergeCell ref="I18:L18"/>
    <mergeCell ref="M18:P18"/>
    <mergeCell ref="Q18:T18"/>
    <mergeCell ref="U18:X18"/>
    <mergeCell ref="Y18:AB18"/>
    <mergeCell ref="Y16:AB16"/>
    <mergeCell ref="AC16:AF16"/>
    <mergeCell ref="C17:D17"/>
    <mergeCell ref="E17:H17"/>
    <mergeCell ref="I17:L17"/>
    <mergeCell ref="M17:P17"/>
    <mergeCell ref="Q17:T17"/>
    <mergeCell ref="U17:X17"/>
    <mergeCell ref="Y17:AB17"/>
    <mergeCell ref="AC17:AF17"/>
    <mergeCell ref="C16:D16"/>
    <mergeCell ref="E16:H16"/>
    <mergeCell ref="I16:L16"/>
    <mergeCell ref="M16:P16"/>
    <mergeCell ref="Q16:T16"/>
    <mergeCell ref="U16:X16"/>
    <mergeCell ref="AE14:AF14"/>
    <mergeCell ref="C15:D15"/>
    <mergeCell ref="E15:H15"/>
    <mergeCell ref="I15:L15"/>
    <mergeCell ref="M15:P15"/>
    <mergeCell ref="Q15:T15"/>
    <mergeCell ref="U15:X15"/>
    <mergeCell ref="Y15:AB15"/>
    <mergeCell ref="AC15:AF15"/>
    <mergeCell ref="S14:T14"/>
    <mergeCell ref="U14:V14"/>
    <mergeCell ref="W14:X14"/>
    <mergeCell ref="Y14:Z14"/>
    <mergeCell ref="AA14:AB14"/>
    <mergeCell ref="AC14:AD14"/>
    <mergeCell ref="AC13:AF13"/>
    <mergeCell ref="B14:B18"/>
    <mergeCell ref="C14:D14"/>
    <mergeCell ref="E14:F14"/>
    <mergeCell ref="G14:H14"/>
    <mergeCell ref="I14:J14"/>
    <mergeCell ref="K14:L14"/>
    <mergeCell ref="M14:N14"/>
    <mergeCell ref="O14:P14"/>
    <mergeCell ref="Q14:R14"/>
    <mergeCell ref="E13:H13"/>
    <mergeCell ref="I13:L13"/>
    <mergeCell ref="M13:P13"/>
    <mergeCell ref="Q13:T13"/>
    <mergeCell ref="U13:X13"/>
    <mergeCell ref="Y13:AB13"/>
    <mergeCell ref="Y11:AB11"/>
    <mergeCell ref="AC11:AF11"/>
    <mergeCell ref="C12:D12"/>
    <mergeCell ref="E12:H12"/>
    <mergeCell ref="I12:L12"/>
    <mergeCell ref="M12:P12"/>
    <mergeCell ref="Q12:T12"/>
    <mergeCell ref="U12:X12"/>
    <mergeCell ref="Y12:AB12"/>
    <mergeCell ref="AC12:AF12"/>
    <mergeCell ref="C11:D11"/>
    <mergeCell ref="E11:H11"/>
    <mergeCell ref="I11:L11"/>
    <mergeCell ref="M11:P11"/>
    <mergeCell ref="Q11:T11"/>
    <mergeCell ref="U11:X11"/>
    <mergeCell ref="AC9:AD9"/>
    <mergeCell ref="AE9:AF9"/>
    <mergeCell ref="C10:D10"/>
    <mergeCell ref="E10:H10"/>
    <mergeCell ref="I10:L10"/>
    <mergeCell ref="M10:P10"/>
    <mergeCell ref="Q10:T10"/>
    <mergeCell ref="U10:X10"/>
    <mergeCell ref="Y10:AB10"/>
    <mergeCell ref="AC10:AF10"/>
    <mergeCell ref="Q9:R9"/>
    <mergeCell ref="S9:T9"/>
    <mergeCell ref="U9:V9"/>
    <mergeCell ref="W9:X9"/>
    <mergeCell ref="Y9:Z9"/>
    <mergeCell ref="AA9:AB9"/>
    <mergeCell ref="Y8:AB8"/>
    <mergeCell ref="AC8:AF8"/>
    <mergeCell ref="B9:B13"/>
    <mergeCell ref="C9:D9"/>
    <mergeCell ref="E9:F9"/>
    <mergeCell ref="G9:H9"/>
    <mergeCell ref="I9:J9"/>
    <mergeCell ref="K9:L9"/>
    <mergeCell ref="M9:N9"/>
    <mergeCell ref="O9:P9"/>
    <mergeCell ref="B8:D8"/>
    <mergeCell ref="E8:H8"/>
    <mergeCell ref="I8:L8"/>
    <mergeCell ref="M8:P8"/>
    <mergeCell ref="Q8:T8"/>
    <mergeCell ref="U8:X8"/>
    <mergeCell ref="AC6:AF6"/>
    <mergeCell ref="B7:D7"/>
    <mergeCell ref="E7:H7"/>
    <mergeCell ref="I7:L7"/>
    <mergeCell ref="M7:P7"/>
    <mergeCell ref="Q7:T7"/>
    <mergeCell ref="U7:X7"/>
    <mergeCell ref="Y7:AB7"/>
    <mergeCell ref="AC7:AF7"/>
    <mergeCell ref="U5:X5"/>
    <mergeCell ref="Y5:AB5"/>
    <mergeCell ref="AC5:AF5"/>
    <mergeCell ref="B6:D6"/>
    <mergeCell ref="E6:H6"/>
    <mergeCell ref="I6:L6"/>
    <mergeCell ref="M6:P6"/>
    <mergeCell ref="Q6:T6"/>
    <mergeCell ref="U6:X6"/>
    <mergeCell ref="Y6:AB6"/>
    <mergeCell ref="B2:AF2"/>
    <mergeCell ref="B4:D4"/>
    <mergeCell ref="E4:P4"/>
    <mergeCell ref="Q4:T4"/>
    <mergeCell ref="U4:AF4"/>
    <mergeCell ref="B5:D5"/>
    <mergeCell ref="E5:H5"/>
    <mergeCell ref="I5:L5"/>
    <mergeCell ref="M5:P5"/>
    <mergeCell ref="Q5:T5"/>
  </mergeCells>
  <phoneticPr fontId="34"/>
  <conditionalFormatting sqref="I58:J59">
    <cfRule type="cellIs" dxfId="69" priority="1" stopIfTrue="1" operator="notEqual">
      <formula>$F58</formula>
    </cfRule>
  </conditionalFormatting>
  <dataValidations count="4">
    <dataValidation type="list" allowBlank="1" showInputMessage="1" showErrorMessage="1" sqref="G9:H9 K9:L9 O9:P9 S9:T9 W9:X9 AA9:AB9 AE9:AF9 G29:H29 K29:L29 O29:P29 G34:H34 K34:L34 O34:P34 S34:T34 G39:H39 K39:L39 O39:P39 S39:T39 W39:X39 AA39:AB39 AE39:AF39 G14:H14 K14:L14 O14:P14 S14:T14 W14:X14 AA14:AB14 W34:X34 G19:H19 K19:L19 AA34:AB34 O19:P19 S19:T19 W19:X19 AA19:AB19 G24:H24 K24:L24 O24:P24 S24:T24 W24:X24 AA24:AB24 AE34:AF34 S29:T29 W29:X29 AA29:AB29 AE29:AF29 AE14:AF14 AE19:AF19 AE24:AF24 G44:H44 K44:L44 O44:P44 S44:T44 W44:X44 AA44:AB44 AE44:AF44">
      <formula1>INDIRECT(E9)</formula1>
    </dataValidation>
    <dataValidation type="list" allowBlank="1" showInputMessage="1" showErrorMessage="1" sqref="E39:F39 E9:F9 I9:J9 M9:N9 Q9:R9 U9:V9 Y9:Z9 AC9:AD9 E34:F34 I34:J34 M34:N34 Q34:R34 U34:V34 Y34:Z34 AC34:AD34 I39:J39 M39:N39 Q39:R39 U39:V39 Y39:Z39 AC39:AD39 AI26 E14:F14 I14:J14 M14:N14 Q14:R14 U14:V14 Y14:Z14 AC14:AD14 E19:F19 I19:J19 M19:N19 Q19:R19 U19:V19 Y19:Z19 E24:F24 I24:J24 M24:N24 Q24:R24 U24:V24 Y24:Z24 AC24:AD24 E29:F29 I29:J29 M29:N29 Q29:R29 U29:V29 Y29:Z29 AC29:AD29 AC19:AD19 E44:F44 I44:J44 M44:N44 Q44:R44 U44:V44 Y44:Z44 AC44:AD44">
      <formula1>指導形態</formula1>
    </dataValidation>
    <dataValidation type="list" allowBlank="1" showInputMessage="1" showErrorMessage="1" sqref="E12:AF12 E42:AF42 E17:AF17 E22:AF22 E27:AF27 E32:AF32 E37:AF37 E47:AF47">
      <formula1>指導者</formula1>
    </dataValidation>
    <dataValidation imeMode="on" allowBlank="1" showInputMessage="1" showErrorMessage="1" sqref="E7:AF7 E10:AF11 E13:AF13 E15:AF16 E18:AF18 E20:AF21 E23:AF23 E25:AF26 E28:AF28 E30:AF31 E33:AF33 E35:AF36 E38:AF38 E40:AF41 E43:AF43 E45:AF46 E48:AF48"/>
  </dataValidations>
  <printOptions horizontalCentered="1" verticalCentered="1"/>
  <pageMargins left="0.98425196850393704" right="0.98425196850393704" top="0.39370078740157483" bottom="0.39370078740157483" header="0" footer="0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基本データ!$L$2</xm:f>
          </x14:formula1>
          <xm:sqref>E8:AF8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b 5 9 0 3 3 6 - 1 c 9 2 - 4 5 f a - 8 a 9 a - 1 3 8 d 6 9 c 9 1 4 6 5 "   x m l n s = " h t t p : / / s c h e m a s . m i c r o s o f t . c o m / D a t a M a s h u p " > A A A A A D U E A A B Q S w M E F A A C A A g A c X l b W O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c X l b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F 5 W 1 h d x p 5 P L A E A A E U E A A A T A B w A R m 9 y b X V s Y X M v U 2 V j d G l v b j E u b S C i G A A o o B Q A A A A A A A A A A A A A A A A A A A A A A A A A A A A r T k 0 u y c z P U w i G 0 I b W v F y 8 X M U Z i U W p K Q p P 1 y 5 7 N m e + g q 1 C T m o J L 5 c C E D x u 2 v u 4 e c / j p p 1 A Q d e K 5 N Q c P e f S o q L U v J L w / K L s p P z 8 b A 3 N 6 m i / x N x U W y W I Z k O l 2 N p o 5 / y 8 E q C a W B 2 I I U + X d D 6 b v e V x 4 9 T H T T 2 P G + c / n d c N N C 0 k M S k n V S + k K D G v O C 2 / K N c 5 P 6 c 0 N y + k s i C 1 W A N u q U 5 1 N d x Y H Y U S o K R C S W p F S W 2 t J t R k Z a W n E 3 q f d v Y + b u x B t 6 R j u o I S 3 J q g 1 D y g G y F 2 F G t g u g f V I i h T C W H P i / 1 7 n 3 Y t g O t 4 3 L T + c d O K x 8 2 r 4 B Y 4 5 + c m Z e a l a l Q T c J E O N I y N Y A z j W k 1 e r s w 8 / N Z g x p E R R Z F k R J t I M q J X J B m h R h I i A A l Y h R m O x h S F o z F t w t G Y X u F o T G 4 4 A g B Q S w E C L Q A U A A I A C A B x e V t Y 5 W l r g 6 c A A A D 4 A A A A E g A A A A A A A A A A A A A A A A A A A A A A Q 2 9 u Z m l n L 1 B h Y 2 t h Z 2 U u e G 1 s U E s B A i 0 A F A A C A A g A c X l b W A / K 6 a u k A A A A 6 Q A A A B M A A A A A A A A A A A A A A A A A 8 w A A A F t D b 2 5 0 Z W 5 0 X 1 R 5 c G V z X S 5 4 b W x Q S w E C L Q A U A A I A C A B x e V t Y X c a e T y w B A A B F B A A A E w A A A A A A A A A A A A A A A A D k A Q A A R m 9 y b X V s Y X M v U 2 V j d G l v b j E u b V B L B Q Y A A A A A A w A D A M I A A A B d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o F Q A A A A A A A I Y V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T U l Q U Q l Q T Y l R T Y l O U M l O U Y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M t M D Q t M T V U M D g 6 M z Y 6 N T Y u O T Q y N z Y x N V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F N S V B R C V B N i V F N i U 5 Q y U 5 R j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F E J U E 2 J U U 2 J T l D J T l G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U Q l Q T Y l R T Y l O U M l O U Y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0 L T E 1 V D A 4 O j M 2 O j U 2 L j k 3 N D A y N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N S V B R C V B N i V F N i U 5 Q y U 5 R j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F E J U E 2 J U U 2 J T l D J T l G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U Q l Q T Y l R T Y l O U M l O U Y y L y V F N S U 5 M C U 4 R C V F N S U 4 O S U 4 R C V F M y U 4 M S U 4 Q y V F N S V B N C U 4 O S V F N i U 5 Q i V C N C V F M y U 4 M S U 5 N S V F M y U 4 M i U 4 Q y V F M y U 4 M S U 5 R i V F N S U 4 O C U 5 N y U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R C V B N i V F N i U 5 Q y U 5 R j M v J U U 1 J T k w J T h E J U U 1 J T g 5 J T h E J U U z J T g x J T h D J U U 1 J U E 0 J T g 5 J U U 2 J T l C J U I 0 J U U z J T g x J T k 1 J U U z J T g y J T h D J U U z J T g x J T l G J U U 1 J T g 4 J T k 3 J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F E J U E 2 J U U 2 J T l D J T l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3 I i A v P j x F b n R y e S B U e X B l P S J S Z W N v d m V y e V R h c m d l d F J v d y I g V m F s d W U 9 I m w x I i A v P j x F b n R y e S B U e X B l P S J G a W x s V G F y Z 2 V 0 I i B W Y W x 1 Z T 0 i c + W t p u a c n y I g L z 4 8 R W 5 0 c n k g V H l w Z T 0 i R m l s b G V k Q 2 9 t c G x l d G V S Z X N 1 b H R U b 1 d v c m t z a G V l d C I g V m F s d W U 9 I m w x I i A v P j x F b n R y e S B U e X B l P S J R d W V y e U l E I i B W Y W x 1 Z T 0 i c z I z M D B i M 2 Y w L T E z N j U t N D Q x Z i 0 5 N T N m L T F k Z T l m Z T M w Y j Y x Y S I g L z 4 8 R W 5 0 c n k g V H l w Z T 0 i R m l s b F R h c m d l d E 5 h b W V D d X N 0 b 2 1 p e m V k I i B W Y W x 1 Z T 0 i b D E i I C 8 + P E V u d H J 5 I F R 5 c G U 9 I k Z p b G x M Y X N 0 V X B k Y X R l Z C I g V m F s d W U 9 I m Q y M D I 0 L T A y L T I 3 V D A 2 O j E x O j M 1 L j I 2 N D k y M D R a I i A v P j x F b n R y e S B U e X B l P S J G a W x s Q 2 9 s d W 1 u V H l w Z X M i I F Z h b H V l P S J z Q m c 9 P S I g L z 4 8 R W 5 0 c n k g V H l w Z T 0 i R m l s b E V y c m 9 y Q 2 9 1 b n Q i I F Z h b H V l P S J s M C I g L z 4 8 R W 5 0 c n k g V H l w Z T 0 i R m l s b E N v b H V t b k 5 h b W V z I i B W Y W x 1 Z T 0 i c 1 s m c X V v d D v l r a b m n J 8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1 M i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5 a 2 m 5 p y f L + i / v e W K o O O B l e O C j O O B n + O C r + O C q O O D q i 5 7 5 a 2 m 5 p y f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+ W t p u a c n y / o v 7 3 l i q D j g Z X j g o z j g Z / j g q / j g q j j g 6 o u e + W t p u a c n y w w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T U l Q U Q l Q T Y l R T Y l O U M l O U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F E J U E 2 J U U 2 J T l D J T l G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R C V B N i V F N i U 5 Q y U 5 R i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U Q l Q T Y l R T Y l O U M l O U Y v J U U 4 J U J G J U J E J U U 1 J T h B J U E w J U U z J T g x J T k 1 J U U z J T g y J T h D J U U z J T g x J T l G J U U z J T g y J U F G J U U z J T g y J U E 4 J U U z J T g z J U F B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I t L 6 s G V b B I k s I d 4 K c T W q w A A A A A A g A A A A A A A 2 Y A A M A A A A A Q A A A A 8 o R p Y I l I o s R J 9 i + 0 C 4 s 2 A A A A A A A E g A A A o A A A A B A A A A D d X s 1 k k g 9 E y O 8 t t d w j 7 s 0 F U A A A A C M D j V P l 9 K F P x V v A 1 n 8 S g M 5 f q d P K z w R a R M 3 H 4 7 1 N p h v E o x 0 e a s T G R t C k N w h v o j j b u R y J + R a w d x 4 I A k Z q q F y V o u J C 8 G w D R U H K m N t n X z t Y s O p 1 F A A A A M u 9 H d E q f M h n r n D i 1 m 4 K D P s c a C g W < / D a t a M a s h u p > 
</file>

<file path=customXml/itemProps1.xml><?xml version="1.0" encoding="utf-8"?>
<ds:datastoreItem xmlns:ds="http://schemas.openxmlformats.org/officeDocument/2006/customXml" ds:itemID="{7B2DBF08-864A-4D76-B383-BF7F85E5A21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60</vt:i4>
      </vt:variant>
      <vt:variant>
        <vt:lpstr>名前付き一覧</vt:lpstr>
      </vt:variant>
      <vt:variant>
        <vt:i4>72</vt:i4>
      </vt:variant>
    </vt:vector>
  </HeadingPairs>
  <TitlesOfParts>
    <vt:vector size="132" baseType="lpstr">
      <vt:lpstr>基本データ</vt:lpstr>
      <vt:lpstr>初期設定</vt:lpstr>
      <vt:lpstr>DATA</vt:lpstr>
      <vt:lpstr>1学期</vt:lpstr>
      <vt:lpstr>1-1</vt:lpstr>
      <vt:lpstr>1-2</vt:lpstr>
      <vt:lpstr>1-3</vt:lpstr>
      <vt:lpstr>1-4</vt:lpstr>
      <vt:lpstr>1-5</vt:lpstr>
      <vt:lpstr>1-6</vt:lpstr>
      <vt:lpstr>1-7</vt:lpstr>
      <vt:lpstr>1-8</vt:lpstr>
      <vt:lpstr>1-9</vt:lpstr>
      <vt:lpstr>1-10</vt:lpstr>
      <vt:lpstr>1-11</vt:lpstr>
      <vt:lpstr>1-12</vt:lpstr>
      <vt:lpstr>1-13</vt:lpstr>
      <vt:lpstr>1-14</vt:lpstr>
      <vt:lpstr>1-15</vt:lpstr>
      <vt:lpstr>1-16</vt:lpstr>
      <vt:lpstr>2学期</vt:lpstr>
      <vt:lpstr>2-1</vt:lpstr>
      <vt:lpstr>2-2</vt:lpstr>
      <vt:lpstr>2-3</vt:lpstr>
      <vt:lpstr>2-4</vt:lpstr>
      <vt:lpstr>2-5</vt:lpstr>
      <vt:lpstr>2-6</vt:lpstr>
      <vt:lpstr>2-7</vt:lpstr>
      <vt:lpstr>2-8</vt:lpstr>
      <vt:lpstr>2-9</vt:lpstr>
      <vt:lpstr>2-10</vt:lpstr>
      <vt:lpstr>2-11</vt:lpstr>
      <vt:lpstr>2-12</vt:lpstr>
      <vt:lpstr>2-13</vt:lpstr>
      <vt:lpstr>2-14</vt:lpstr>
      <vt:lpstr>2-15</vt:lpstr>
      <vt:lpstr>2-16</vt:lpstr>
      <vt:lpstr>2-17</vt:lpstr>
      <vt:lpstr>2-18</vt:lpstr>
      <vt:lpstr>2-19</vt:lpstr>
      <vt:lpstr>2-20</vt:lpstr>
      <vt:lpstr>2-21</vt:lpstr>
      <vt:lpstr>2-22</vt:lpstr>
      <vt:lpstr>3学期</vt:lpstr>
      <vt:lpstr>3-1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3-11</vt:lpstr>
      <vt:lpstr>3-12</vt:lpstr>
      <vt:lpstr>3-13</vt:lpstr>
      <vt:lpstr>3-14</vt:lpstr>
      <vt:lpstr>1-1_記録</vt:lpstr>
      <vt:lpstr>1-1_計算</vt:lpstr>
      <vt:lpstr>'1-1'!Print_Area</vt:lpstr>
      <vt:lpstr>'1-10'!Print_Area</vt:lpstr>
      <vt:lpstr>'1-11'!Print_Area</vt:lpstr>
      <vt:lpstr>'1-12'!Print_Area</vt:lpstr>
      <vt:lpstr>'1-13'!Print_Area</vt:lpstr>
      <vt:lpstr>'1-14'!Print_Area</vt:lpstr>
      <vt:lpstr>'1-15'!Print_Area</vt:lpstr>
      <vt:lpstr>'1-16'!Print_Area</vt:lpstr>
      <vt:lpstr>'1-2'!Print_Area</vt:lpstr>
      <vt:lpstr>'1-3'!Print_Area</vt:lpstr>
      <vt:lpstr>'1-4'!Print_Area</vt:lpstr>
      <vt:lpstr>'1-5'!Print_Area</vt:lpstr>
      <vt:lpstr>'1-6'!Print_Area</vt:lpstr>
      <vt:lpstr>'1-7'!Print_Area</vt:lpstr>
      <vt:lpstr>'1-8'!Print_Area</vt:lpstr>
      <vt:lpstr>'1-9'!Print_Area</vt:lpstr>
      <vt:lpstr>'1学期'!Print_Area</vt:lpstr>
      <vt:lpstr>'2-1'!Print_Area</vt:lpstr>
      <vt:lpstr>'2-10'!Print_Area</vt:lpstr>
      <vt:lpstr>'2-11'!Print_Area</vt:lpstr>
      <vt:lpstr>'2-12'!Print_Area</vt:lpstr>
      <vt:lpstr>'2-13'!Print_Area</vt:lpstr>
      <vt:lpstr>'2-14'!Print_Area</vt:lpstr>
      <vt:lpstr>'2-15'!Print_Area</vt:lpstr>
      <vt:lpstr>'2-16'!Print_Area</vt:lpstr>
      <vt:lpstr>'2-17'!Print_Area</vt:lpstr>
      <vt:lpstr>'2-18'!Print_Area</vt:lpstr>
      <vt:lpstr>'2-19'!Print_Area</vt:lpstr>
      <vt:lpstr>'2-2'!Print_Area</vt:lpstr>
      <vt:lpstr>'2-20'!Print_Area</vt:lpstr>
      <vt:lpstr>'2-21'!Print_Area</vt:lpstr>
      <vt:lpstr>'2-22'!Print_Area</vt:lpstr>
      <vt:lpstr>'2-3'!Print_Area</vt:lpstr>
      <vt:lpstr>'2-4'!Print_Area</vt:lpstr>
      <vt:lpstr>'2-5'!Print_Area</vt:lpstr>
      <vt:lpstr>'2-6'!Print_Area</vt:lpstr>
      <vt:lpstr>'2-7'!Print_Area</vt:lpstr>
      <vt:lpstr>'2-8'!Print_Area</vt:lpstr>
      <vt:lpstr>'2-9'!Print_Area</vt:lpstr>
      <vt:lpstr>'2学期'!Print_Area</vt:lpstr>
      <vt:lpstr>'3-1'!Print_Area</vt:lpstr>
      <vt:lpstr>'3-10'!Print_Area</vt:lpstr>
      <vt:lpstr>'3-11'!Print_Area</vt:lpstr>
      <vt:lpstr>'3-12'!Print_Area</vt:lpstr>
      <vt:lpstr>'3-13'!Print_Area</vt:lpstr>
      <vt:lpstr>'3-14'!Print_Area</vt:lpstr>
      <vt:lpstr>'3-2'!Print_Area</vt:lpstr>
      <vt:lpstr>'3-3'!Print_Area</vt:lpstr>
      <vt:lpstr>'3-4'!Print_Area</vt:lpstr>
      <vt:lpstr>'3-5'!Print_Area</vt:lpstr>
      <vt:lpstr>'3-6'!Print_Area</vt:lpstr>
      <vt:lpstr>'3-7'!Print_Area</vt:lpstr>
      <vt:lpstr>'3-8'!Print_Area</vt:lpstr>
      <vt:lpstr>'3-9'!Print_Area</vt:lpstr>
      <vt:lpstr>'3学期'!Print_Area</vt:lpstr>
      <vt:lpstr>'1-1_記録'!Print_Titles</vt:lpstr>
      <vt:lpstr>シート名</vt:lpstr>
      <vt:lpstr>一般</vt:lpstr>
      <vt:lpstr>各学期最終行</vt:lpstr>
      <vt:lpstr>基準エリア</vt:lpstr>
      <vt:lpstr>拠点</vt:lpstr>
      <vt:lpstr>教</vt:lpstr>
      <vt:lpstr>見</vt:lpstr>
      <vt:lpstr>指定年度</vt:lpstr>
      <vt:lpstr>指導形態</vt:lpstr>
      <vt:lpstr>指導形態名</vt:lpstr>
      <vt:lpstr>指導者</vt:lpstr>
      <vt:lpstr>実</vt:lpstr>
      <vt:lpstr>DATA!所属センター</vt:lpstr>
      <vt:lpstr>振</vt:lpstr>
      <vt:lpstr>年間基準数</vt:lpstr>
      <vt:lpstr>年度リスト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平山　和美</dc:creator>
  <cp:lastModifiedBy>須山　健太</cp:lastModifiedBy>
  <cp:lastPrinted>2023-09-14T01:42:29Z</cp:lastPrinted>
  <dcterms:created xsi:type="dcterms:W3CDTF">2009-12-24T07:04:32Z</dcterms:created>
  <dcterms:modified xsi:type="dcterms:W3CDTF">2024-02-27T06:14:07Z</dcterms:modified>
</cp:coreProperties>
</file>