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19200" windowHeight="7020"/>
  </bookViews>
  <sheets>
    <sheet name="体制表" sheetId="19" r:id="rId1"/>
    <sheet name="週時程表" sheetId="16" r:id="rId2"/>
    <sheet name="統計1" sheetId="35" state="hidden" r:id="rId3"/>
    <sheet name="Ａ" sheetId="17" state="hidden" r:id="rId4"/>
    <sheet name="Ｂ" sheetId="33" state="hidden" r:id="rId5"/>
    <sheet name="Ｃ" sheetId="34" state="hidden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E31" i="33"/>
  <c r="C31" i="34"/>
  <c r="D25" i="33"/>
  <c r="E24" i="33"/>
  <c r="D28" i="34"/>
  <c r="D31" i="34"/>
  <c r="E29" i="33"/>
  <c r="D23" i="34"/>
  <c r="E28" i="33"/>
  <c r="D28" i="33"/>
  <c r="D26" i="33"/>
  <c r="D30" i="34"/>
  <c r="D26" i="34"/>
  <c r="C28" i="33"/>
  <c r="C24" i="34"/>
  <c r="D27" i="34"/>
  <c r="C29" i="33"/>
  <c r="D30" i="33"/>
  <c r="E29" i="34"/>
  <c r="E24" i="34"/>
  <c r="C31" i="33"/>
  <c r="C28" i="34"/>
  <c r="C27" i="34"/>
  <c r="C27" i="33"/>
  <c r="E30" i="33"/>
  <c r="D23" i="33"/>
  <c r="E23" i="34"/>
  <c r="E28" i="34"/>
  <c r="D25" i="34"/>
  <c r="E27" i="34"/>
  <c r="E27" i="33"/>
  <c r="E30" i="34"/>
  <c r="D24" i="33"/>
  <c r="C30" i="33"/>
  <c r="E23" i="33"/>
  <c r="D31" i="33"/>
  <c r="D29" i="33"/>
  <c r="D29" i="34"/>
  <c r="C30" i="34"/>
  <c r="E31" i="34"/>
  <c r="C23" i="34"/>
  <c r="D24" i="34"/>
  <c r="C24" i="33"/>
  <c r="C23" i="33"/>
  <c r="C29" i="34"/>
  <c r="D27" i="33"/>
  <c r="M25" i="16" l="1"/>
  <c r="Z25" i="16"/>
  <c r="AM25" i="16"/>
  <c r="AM41" i="16"/>
  <c r="Z41" i="16"/>
  <c r="M41" i="16"/>
  <c r="C30" i="17"/>
  <c r="D24" i="17"/>
  <c r="C3" i="17"/>
  <c r="D29" i="17"/>
  <c r="D30" i="17"/>
  <c r="C27" i="17"/>
  <c r="E27" i="17"/>
  <c r="D25" i="17"/>
  <c r="C24" i="17"/>
  <c r="E24" i="17"/>
  <c r="D31" i="17"/>
  <c r="E31" i="17"/>
  <c r="D26" i="17"/>
  <c r="D28" i="17"/>
  <c r="E29" i="17"/>
  <c r="E30" i="17"/>
  <c r="E23" i="17"/>
  <c r="C23" i="17"/>
  <c r="C28" i="17"/>
  <c r="C31" i="17"/>
  <c r="C29" i="17"/>
  <c r="D27" i="17"/>
  <c r="D23" i="17"/>
  <c r="E28" i="17"/>
  <c r="BE23" i="16" l="1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G25" i="35"/>
  <c r="BI30" i="35"/>
  <c r="BI31" i="35"/>
  <c r="BE32" i="35"/>
  <c r="BC25" i="35"/>
  <c r="C21" i="35" l="1"/>
  <c r="BC32" i="35"/>
  <c r="BG32" i="35"/>
  <c r="BE30" i="35"/>
  <c r="BK32" i="35"/>
  <c r="BI29" i="35"/>
  <c r="BK27" i="35"/>
  <c r="BE26" i="35"/>
  <c r="BK25" i="35"/>
  <c r="BK30" i="35"/>
  <c r="BE29" i="35"/>
  <c r="BC28" i="35"/>
  <c r="BC26" i="35"/>
  <c r="BJ31" i="35"/>
  <c r="BE27" i="35"/>
  <c r="BH25" i="35"/>
  <c r="BG27" i="35"/>
  <c r="BG30" i="35"/>
  <c r="BG31" i="35"/>
  <c r="BI27" i="35"/>
  <c r="BC31" i="35"/>
  <c r="BK26" i="35"/>
  <c r="BE31" i="35"/>
  <c r="BK29" i="35"/>
  <c r="BG29" i="35"/>
  <c r="BC27" i="35"/>
  <c r="BK31" i="35"/>
  <c r="BC29" i="35"/>
  <c r="BI25" i="35"/>
  <c r="BD25" i="35"/>
  <c r="BJ30" i="35"/>
  <c r="BE25" i="35"/>
  <c r="BI28" i="35"/>
  <c r="BC30" i="35"/>
  <c r="BG26" i="35"/>
  <c r="BE28" i="35"/>
  <c r="BI26" i="35"/>
  <c r="BK28" i="35"/>
  <c r="BI32" i="35"/>
  <c r="BF32" i="35"/>
  <c r="BG28" i="35"/>
  <c r="B38" i="19" l="1"/>
  <c r="BH27" i="35"/>
  <c r="BL29" i="35"/>
  <c r="BH31" i="35"/>
  <c r="BJ32" i="35"/>
  <c r="BL32" i="35"/>
  <c r="BD28" i="35"/>
  <c r="BJ25" i="35"/>
  <c r="BL25" i="35"/>
  <c r="BF29" i="35"/>
  <c r="BH28" i="35"/>
  <c r="BL31" i="35"/>
  <c r="BD30" i="35"/>
  <c r="BD26" i="35"/>
  <c r="BD29" i="35"/>
  <c r="BL27" i="35"/>
  <c r="BJ29" i="35"/>
  <c r="BL28" i="35"/>
  <c r="BL26" i="35"/>
  <c r="BD27" i="35"/>
  <c r="BJ26" i="35"/>
  <c r="BF25" i="35"/>
  <c r="BJ28" i="35"/>
  <c r="BD32" i="35"/>
  <c r="BF27" i="35"/>
  <c r="BF28" i="35"/>
  <c r="BH29" i="35"/>
  <c r="BD31" i="35"/>
  <c r="BH30" i="35"/>
  <c r="BL30" i="35"/>
  <c r="BH32" i="35"/>
  <c r="BF30" i="35"/>
  <c r="BJ27" i="35"/>
  <c r="BH26" i="35"/>
  <c r="BF26" i="35"/>
  <c r="BF31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B5" i="33"/>
  <c r="BX31" i="35"/>
  <c r="BR31" i="35"/>
  <c r="CI45" i="35"/>
  <c r="CK30" i="35"/>
  <c r="CG48" i="35"/>
  <c r="CE31" i="35"/>
  <c r="CK26" i="35"/>
  <c r="BX30" i="35"/>
  <c r="CE25" i="35"/>
  <c r="BP27" i="35"/>
  <c r="CG45" i="35"/>
  <c r="BX28" i="35"/>
  <c r="BI48" i="35"/>
  <c r="CE47" i="35"/>
  <c r="BG41" i="35"/>
  <c r="BT25" i="35"/>
  <c r="BV45" i="35"/>
  <c r="BT41" i="35"/>
  <c r="BT27" i="35"/>
  <c r="BT48" i="35"/>
  <c r="BC48" i="35"/>
  <c r="BE48" i="35"/>
  <c r="CI43" i="35"/>
  <c r="BK48" i="35"/>
  <c r="CG29" i="35"/>
  <c r="BV42" i="35"/>
  <c r="BP43" i="35"/>
  <c r="CI48" i="35"/>
  <c r="CE26" i="35"/>
  <c r="BT42" i="35"/>
  <c r="BX42" i="35"/>
  <c r="CK28" i="35"/>
  <c r="CI41" i="35"/>
  <c r="BV41" i="35"/>
  <c r="CC29" i="35"/>
  <c r="BG42" i="35"/>
  <c r="CG44" i="35"/>
  <c r="CI25" i="35"/>
  <c r="BI47" i="35"/>
  <c r="CG25" i="35"/>
  <c r="BR48" i="35"/>
  <c r="BC46" i="35"/>
  <c r="CI47" i="35"/>
  <c r="BT28" i="35"/>
  <c r="BR25" i="35"/>
  <c r="BI42" i="35"/>
  <c r="CK48" i="35"/>
  <c r="BV30" i="35"/>
  <c r="CC43" i="35"/>
  <c r="CK31" i="35"/>
  <c r="CK32" i="35"/>
  <c r="BT47" i="35"/>
  <c r="BP32" i="35"/>
  <c r="BR47" i="35"/>
  <c r="BG45" i="35"/>
  <c r="BE42" i="35"/>
  <c r="BK41" i="35"/>
  <c r="CE43" i="35"/>
  <c r="BX48" i="35"/>
  <c r="CK25" i="35"/>
  <c r="BP26" i="35"/>
  <c r="BR44" i="35"/>
  <c r="BE45" i="35"/>
  <c r="BP30" i="35"/>
  <c r="CE46" i="35"/>
  <c r="BR43" i="35"/>
  <c r="CK27" i="35"/>
  <c r="BK46" i="35"/>
  <c r="CC45" i="35"/>
  <c r="CC32" i="35"/>
  <c r="BC47" i="35"/>
  <c r="BX45" i="35"/>
  <c r="CG31" i="35"/>
  <c r="BV29" i="35"/>
  <c r="BX29" i="35"/>
  <c r="CK42" i="35"/>
  <c r="CI31" i="35"/>
  <c r="BX46" i="35"/>
  <c r="BX47" i="35"/>
  <c r="BX41" i="35"/>
  <c r="BV47" i="35"/>
  <c r="BK45" i="35"/>
  <c r="BP25" i="35"/>
  <c r="BP44" i="35"/>
  <c r="BG43" i="35"/>
  <c r="BP41" i="35"/>
  <c r="BP31" i="35"/>
  <c r="BE46" i="35"/>
  <c r="BT32" i="35"/>
  <c r="CC31" i="35"/>
  <c r="BR32" i="35"/>
  <c r="BX27" i="35"/>
  <c r="CK43" i="35"/>
  <c r="BC43" i="35"/>
  <c r="BK42" i="35"/>
  <c r="BI46" i="35"/>
  <c r="CC44" i="35"/>
  <c r="BT45" i="35"/>
  <c r="CC27" i="35"/>
  <c r="BI41" i="35"/>
  <c r="BG48" i="35"/>
  <c r="CG28" i="35"/>
  <c r="CE48" i="35"/>
  <c r="BP47" i="35"/>
  <c r="CK44" i="35"/>
  <c r="BR26" i="35"/>
  <c r="BE44" i="35"/>
  <c r="CK41" i="35"/>
  <c r="CK45" i="35"/>
  <c r="BP42" i="35"/>
  <c r="BV48" i="35"/>
  <c r="CG32" i="35"/>
  <c r="BT30" i="35"/>
  <c r="BR42" i="35"/>
  <c r="CG26" i="35"/>
  <c r="BT26" i="35"/>
  <c r="CE29" i="35"/>
  <c r="CI28" i="35"/>
  <c r="BK44" i="35"/>
  <c r="BT31" i="35"/>
  <c r="CK29" i="35"/>
  <c r="BT44" i="35"/>
  <c r="BT46" i="35"/>
  <c r="BR29" i="35"/>
  <c r="CC46" i="35"/>
  <c r="CI44" i="35"/>
  <c r="BP48" i="35"/>
  <c r="BR28" i="35"/>
  <c r="BK47" i="35"/>
  <c r="BV31" i="35"/>
  <c r="BR45" i="35"/>
  <c r="CC28" i="35"/>
  <c r="BV43" i="35"/>
  <c r="BG44" i="35"/>
  <c r="BR41" i="35"/>
  <c r="BC45" i="35"/>
  <c r="CE30" i="35"/>
  <c r="CC30" i="35"/>
  <c r="CC41" i="35"/>
  <c r="CC26" i="35"/>
  <c r="CG27" i="35"/>
  <c r="BI43" i="35"/>
  <c r="CC48" i="35"/>
  <c r="CG47" i="35"/>
  <c r="CE41" i="35"/>
  <c r="CG42" i="35"/>
  <c r="BG47" i="35"/>
  <c r="CE44" i="35"/>
  <c r="BR27" i="35"/>
  <c r="CK46" i="35"/>
  <c r="BI45" i="35"/>
  <c r="CI27" i="35"/>
  <c r="BR30" i="35"/>
  <c r="BT29" i="35"/>
  <c r="BE47" i="35"/>
  <c r="BP46" i="35"/>
  <c r="BV27" i="35"/>
  <c r="BT43" i="35"/>
  <c r="CG46" i="35"/>
  <c r="CE42" i="35"/>
  <c r="BC42" i="35"/>
  <c r="CE28" i="35"/>
  <c r="CI30" i="35"/>
  <c r="BV32" i="35"/>
  <c r="CG30" i="35"/>
  <c r="CC47" i="35"/>
  <c r="BV44" i="35"/>
  <c r="BX44" i="35"/>
  <c r="BV26" i="35"/>
  <c r="BV46" i="35"/>
  <c r="BX25" i="35"/>
  <c r="CE27" i="35"/>
  <c r="CI46" i="35"/>
  <c r="BC41" i="35"/>
  <c r="BP45" i="35"/>
  <c r="CI26" i="35"/>
  <c r="CK47" i="35"/>
  <c r="BP29" i="35"/>
  <c r="CG41" i="35"/>
  <c r="BE43" i="35"/>
  <c r="BE41" i="35"/>
  <c r="BK43" i="35"/>
  <c r="CE32" i="35"/>
  <c r="CC42" i="35"/>
  <c r="BG46" i="35"/>
  <c r="BX32" i="35"/>
  <c r="CI32" i="35"/>
  <c r="BR46" i="35"/>
  <c r="CG43" i="35"/>
  <c r="BP28" i="35"/>
  <c r="BV28" i="35"/>
  <c r="BC44" i="35"/>
  <c r="CI42" i="35"/>
  <c r="CC25" i="35"/>
  <c r="BI44" i="35"/>
  <c r="BX43" i="35"/>
  <c r="BX26" i="35"/>
  <c r="CE45" i="35"/>
  <c r="BV25" i="35"/>
  <c r="CI29" i="35"/>
  <c r="B5" i="34" l="1"/>
  <c r="BH41" i="35"/>
  <c r="CH25" i="35"/>
  <c r="BS41" i="35"/>
  <c r="CF41" i="35"/>
  <c r="CD25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CJ46" i="35"/>
  <c r="CH32" i="35"/>
  <c r="BS44" i="35"/>
  <c r="BY30" i="35"/>
  <c r="BU45" i="35"/>
  <c r="BW46" i="35"/>
  <c r="BY43" i="35"/>
  <c r="CL32" i="35"/>
  <c r="CH26" i="35"/>
  <c r="CJ47" i="35"/>
  <c r="BS32" i="35"/>
  <c r="BS43" i="35"/>
  <c r="BD45" i="35"/>
  <c r="BQ28" i="35"/>
  <c r="BW42" i="35"/>
  <c r="BF41" i="35"/>
  <c r="CL29" i="35"/>
  <c r="BH45" i="35"/>
  <c r="BH46" i="35"/>
  <c r="CH41" i="35"/>
  <c r="BW26" i="35"/>
  <c r="CH44" i="35"/>
  <c r="BL43" i="35"/>
  <c r="BY27" i="35"/>
  <c r="CD28" i="35"/>
  <c r="BQ30" i="35"/>
  <c r="CF46" i="35"/>
  <c r="BJ44" i="35"/>
  <c r="BQ45" i="35"/>
  <c r="BJ46" i="35"/>
  <c r="CL28" i="35"/>
  <c r="CJ27" i="35"/>
  <c r="BQ41" i="35"/>
  <c r="BH43" i="35"/>
  <c r="CF47" i="35"/>
  <c r="BD47" i="35"/>
  <c r="BW45" i="35"/>
  <c r="CL31" i="35"/>
  <c r="BU27" i="35"/>
  <c r="BW25" i="35"/>
  <c r="BL48" i="35"/>
  <c r="BL45" i="35"/>
  <c r="CD30" i="35"/>
  <c r="BW32" i="35"/>
  <c r="CH43" i="35"/>
  <c r="BJ42" i="35"/>
  <c r="CH47" i="35"/>
  <c r="BQ42" i="35"/>
  <c r="BJ47" i="35"/>
  <c r="CL42" i="35"/>
  <c r="BS26" i="35"/>
  <c r="CD41" i="35"/>
  <c r="BF46" i="35"/>
  <c r="BQ48" i="35"/>
  <c r="CF45" i="35"/>
  <c r="BJ41" i="35"/>
  <c r="BW27" i="35"/>
  <c r="CJ32" i="35"/>
  <c r="BH44" i="35"/>
  <c r="BQ47" i="35"/>
  <c r="BW31" i="35"/>
  <c r="CH30" i="35"/>
  <c r="CD26" i="35"/>
  <c r="BH47" i="35"/>
  <c r="BY32" i="35"/>
  <c r="CF31" i="35"/>
  <c r="CJ44" i="35"/>
  <c r="CF26" i="35"/>
  <c r="BY46" i="35"/>
  <c r="BW43" i="35"/>
  <c r="BW41" i="35"/>
  <c r="BU28" i="35"/>
  <c r="BU29" i="35"/>
  <c r="CF29" i="35"/>
  <c r="BQ27" i="35"/>
  <c r="CD46" i="35"/>
  <c r="BQ29" i="35"/>
  <c r="BD44" i="35"/>
  <c r="BL42" i="35"/>
  <c r="CD29" i="35"/>
  <c r="CF32" i="35"/>
  <c r="CJ31" i="35"/>
  <c r="BU44" i="35"/>
  <c r="BU41" i="35"/>
  <c r="BS25" i="35"/>
  <c r="CD31" i="35"/>
  <c r="CJ26" i="35"/>
  <c r="CD48" i="35"/>
  <c r="BQ31" i="35"/>
  <c r="CH42" i="35"/>
  <c r="BY25" i="35"/>
  <c r="BW44" i="35"/>
  <c r="BL47" i="35"/>
  <c r="BS48" i="35"/>
  <c r="CD27" i="35"/>
  <c r="BY31" i="35"/>
  <c r="BY29" i="35"/>
  <c r="BY42" i="35"/>
  <c r="CH31" i="35"/>
  <c r="BH48" i="35"/>
  <c r="CF48" i="35"/>
  <c r="BL46" i="35"/>
  <c r="BQ32" i="35"/>
  <c r="BY28" i="35"/>
  <c r="BQ26" i="35"/>
  <c r="BF43" i="35"/>
  <c r="BS30" i="35"/>
  <c r="CL25" i="35"/>
  <c r="CJ30" i="35"/>
  <c r="BD42" i="35"/>
  <c r="CD32" i="35"/>
  <c r="CJ28" i="35"/>
  <c r="BU48" i="35"/>
  <c r="CH28" i="35"/>
  <c r="BS28" i="35"/>
  <c r="CD47" i="35"/>
  <c r="BY26" i="35"/>
  <c r="BU43" i="35"/>
  <c r="CH27" i="35"/>
  <c r="BQ25" i="35"/>
  <c r="CD43" i="35"/>
  <c r="CL27" i="35"/>
  <c r="CJ43" i="35"/>
  <c r="CL44" i="35"/>
  <c r="BS42" i="35"/>
  <c r="CF27" i="35"/>
  <c r="BU32" i="35"/>
  <c r="BW47" i="35"/>
  <c r="BY47" i="35"/>
  <c r="BF42" i="35"/>
  <c r="CD44" i="35"/>
  <c r="CL47" i="35"/>
  <c r="BD48" i="35"/>
  <c r="BL41" i="35"/>
  <c r="BU26" i="35"/>
  <c r="BF45" i="35"/>
  <c r="BW29" i="35"/>
  <c r="CF25" i="35"/>
  <c r="CD45" i="35"/>
  <c r="BY45" i="35"/>
  <c r="BU25" i="35"/>
  <c r="BS46" i="35"/>
  <c r="BL44" i="35"/>
  <c r="BU47" i="35"/>
  <c r="CL26" i="35"/>
  <c r="BU31" i="35"/>
  <c r="CH48" i="35"/>
  <c r="BD43" i="35"/>
  <c r="BS27" i="35"/>
  <c r="BS47" i="35"/>
  <c r="BY44" i="35"/>
  <c r="BW48" i="35"/>
  <c r="CJ42" i="35"/>
  <c r="BJ43" i="35"/>
  <c r="BY48" i="35"/>
  <c r="BQ43" i="35"/>
  <c r="CH45" i="35"/>
  <c r="BY41" i="35"/>
  <c r="BD46" i="35"/>
  <c r="BU46" i="35"/>
  <c r="BJ48" i="35"/>
  <c r="CJ45" i="35"/>
  <c r="BU30" i="35"/>
  <c r="CL46" i="35"/>
  <c r="BS29" i="35"/>
  <c r="CJ48" i="35"/>
  <c r="CF44" i="35"/>
  <c r="CF42" i="35"/>
  <c r="BS45" i="35"/>
  <c r="CH46" i="35"/>
  <c r="CF43" i="35"/>
  <c r="CL30" i="35"/>
  <c r="BU42" i="35"/>
  <c r="CF28" i="35"/>
  <c r="BW30" i="35"/>
  <c r="CJ25" i="35"/>
  <c r="BW28" i="35"/>
  <c r="BF47" i="35"/>
  <c r="CJ29" i="35"/>
  <c r="CH29" i="35"/>
  <c r="BH42" i="35"/>
  <c r="BQ44" i="35"/>
  <c r="BS31" i="35"/>
  <c r="BJ45" i="35"/>
  <c r="CL41" i="35"/>
  <c r="CD42" i="35"/>
  <c r="BF44" i="35"/>
  <c r="BF48" i="35"/>
  <c r="CL45" i="35"/>
  <c r="CL43" i="35"/>
  <c r="BQ46" i="35"/>
  <c r="BD41" i="35"/>
  <c r="CF30" i="35"/>
  <c r="CJ41" i="35"/>
  <c r="CL48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C3" i="34"/>
  <c r="C3" i="33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30" i="19"/>
  <c r="M30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M20" i="16" l="1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K3" i="19" l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<sst xmlns="http://schemas.openxmlformats.org/spreadsheetml/2006/main" count="1434" uniqueCount="253">
  <si>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</si>
  <si>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</si>
  <si>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</si>
  <si>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</si>
  <si>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</si>
  <si>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</si>
  <si>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</si>
  <si>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</si>
  <si>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</si>
  <si>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</si>
  <si>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</si>
  <si>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</si>
  <si>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</si>
  <si>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</si>
  <si>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</si>
  <si>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</si>
  <si>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</si>
  <si>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</si>
  <si>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</si>
  <si>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</si>
  <si>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</si>
  <si>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</si>
  <si>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</si>
  <si>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</si>
  <si>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</si>
  <si>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</si>
  <si>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</si>
  <si>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</si>
  <si>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</si>
  <si>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</si>
  <si>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</si>
  <si>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</si>
  <si>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</si>
  <si>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</si>
  <si>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</si>
  <si>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</si>
  <si>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</si>
  <si>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</si>
  <si>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</si>
  <si>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</si>
  <si>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</si>
  <si>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</si>
  <si>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</si>
  <si>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</si>
  <si>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</si>
  <si>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</si>
  <si>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</si>
  <si>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</si>
  <si>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</si>
  <si>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</si>
  <si>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</si>
  <si>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</si>
  <si>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</si>
  <si>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</si>
  <si>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</si>
  <si>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</si>
  <si>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</si>
  <si>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</si>
  <si>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</si>
  <si>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</si>
  <si>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</si>
  <si>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</si>
  <si>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</si>
  <si>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</si>
  <si>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</si>
  <si>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</si>
  <si>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</si>
  <si>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</si>
  <si>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</si>
  <si>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</si>
  <si>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</si>
  <si>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</si>
  <si>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</si>
  <si>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</si>
  <si>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</si>
  <si>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</si>
  <si>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</si>
  <si>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</si>
  <si>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</si>
  <si>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</si>
  <si>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</si>
  <si>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</si>
  <si>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</si>
  <si>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</si>
  <si>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</si>
  <si>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</si>
  <si>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</si>
  <si>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</si>
  <si>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</si>
  <si>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</si>
  <si>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</si>
  <si>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</si>
  <si>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</si>
  <si>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</si>
  <si>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</si>
  <si>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</si>
  <si>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</si>
  <si>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</si>
  <si>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</si>
  <si>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</si>
  <si>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</si>
  <si>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</si>
  <si>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</si>
  <si>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</si>
  <si>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</si>
  <si>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</si>
  <si>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</si>
  <si>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</si>
  <si>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</si>
  <si>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</si>
  <si>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</si>
  <si>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</si>
  <si>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</si>
  <si>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</si>
  <si>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</si>
  <si>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</si>
  <si>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</si>
  <si>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</si>
  <si>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</si>
  <si>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</si>
  <si>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</si>
  <si>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</si>
  <si>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</si>
  <si>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</si>
  <si>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</si>
  <si>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</si>
  <si>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</si>
  <si>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</si>
  <si>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</si>
  <si>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</si>
  <si>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</si>
  <si>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</si>
  <si>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</si>
  <si>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</si>
  <si>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</si>
  <si>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</si>
  <si>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</si>
  <si>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</si>
  <si>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</si>
  <si>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</si>
  <si>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</si>
  <si>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</si>
  <si>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</si>
  <si>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</si>
  <si>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</si>
  <si>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</si>
  <si>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</si>
  <si>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</si>
  <si>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</si>
  <si>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</si>
  <si>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</si>
  <si>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</si>
  <si>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</si>
  <si>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</si>
  <si>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</si>
  <si>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</si>
  <si>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</si>
  <si>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</si>
  <si>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</si>
  <si>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</si>
  <si>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</si>
  <si>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</si>
  <si>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</si>
  <si>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</si>
  <si>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</si>
  <si>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</si>
  <si>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</si>
  <si>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</si>
  <si>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</si>
  <si>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</si>
  <si>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</si>
  <si>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</si>
  <si>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</si>
  <si>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</si>
  <si>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</si>
  <si>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</si>
  <si>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</si>
  <si>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</si>
  <si>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</si>
  <si>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</si>
  <si>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</si>
  <si>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</si>
  <si>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</si>
  <si>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</si>
  <si>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</si>
  <si>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</si>
  <si>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</si>
  <si>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</si>
  <si>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</si>
  <si>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</si>
  <si>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</si>
  <si>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</si>
  <si>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</si>
  <si>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</si>
  <si>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</si>
  <si>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</si>
  <si>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</si>
  <si>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</si>
  <si>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</si>
  <si>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</si>
  <si>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</si>
  <si>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</si>
  <si>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</si>
  <si>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</si>
  <si>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</si>
  <si>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</si>
  <si>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</si>
  <si>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</si>
  <si>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</si>
  <si>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</si>
  <si>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</si>
  <si>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</si>
  <si>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</si>
  <si>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</si>
  <si>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</si>
  <si>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</si>
  <si>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</si>
  <si>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</si>
  <si>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</si>
  <si>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</si>
  <si>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</si>
  <si>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</si>
  <si>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</si>
  <si>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</si>
  <si>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教諭･</t>
    <rPh sb="0" eb="2">
      <t>キョウユ</t>
    </rPh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</si>
  <si>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</si>
  <si>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</si>
  <si>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</si>
  <si>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</si>
  <si>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</si>
  <si>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</si>
  <si>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</si>
  <si>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</si>
  <si>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</si>
  <si>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</si>
  <si>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</si>
  <si>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</si>
  <si>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</si>
  <si>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</si>
  <si>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</si>
  <si>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</si>
  <si>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</si>
  <si>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</si>
  <si>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</si>
  <si>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</si>
  <si>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</si>
  <si>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</si>
  <si>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教科指導員</t>
    <rPh sb="0" eb="2">
      <t>キョウカ</t>
    </rPh>
    <rPh sb="2" eb="4">
      <t>シドウ</t>
    </rPh>
    <phoneticPr fontId="1"/>
  </si>
  <si>
    <t>校種（学部）</t>
    <rPh sb="0" eb="2">
      <t>コウシュ</t>
    </rPh>
    <rPh sb="3" eb="5">
      <t>ガクブ</t>
    </rPh>
    <phoneticPr fontId="1"/>
  </si>
  <si>
    <t>令和６年度　初任者研修に係る研修体制表（各校方式用）</t>
  </si>
  <si>
    <t>所属教育センター所長</t>
    <rPh sb="0" eb="4">
      <t>ショゾクキョウイク</t>
    </rPh>
    <rPh sb="8" eb="10">
      <t>ショチョウ</t>
    </rPh>
    <phoneticPr fontId="1"/>
  </si>
  <si>
    <t>島根県教育センター所長</t>
    <rPh sb="0" eb="9">
      <t>シマセ</t>
    </rPh>
    <rPh sb="9" eb="11">
      <t>ショチョウ</t>
    </rPh>
    <phoneticPr fontId="1"/>
  </si>
  <si>
    <t>島根県教育センター浜田教育センター所長</t>
    <rPh sb="0" eb="9">
      <t>シマセ</t>
    </rPh>
    <rPh sb="9" eb="13">
      <t>ハマダキョウイク</t>
    </rPh>
    <rPh sb="17" eb="19">
      <t>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</si>
</sst>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5" borderId="0" xfId="2" applyFont="1" applyFill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5" borderId="0" xfId="2" applyFont="1" applyFill="1" applyAlignment="1" applyProtection="1">
      <alignment vertical="center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47" fillId="0" borderId="11" xfId="0" applyFont="1" applyFill="1" applyBorder="1" applyAlignment="1" applyProtection="1">
      <alignment horizontal="center" vertical="center"/>
    </xf>
    <xf numFmtId="0" fontId="50" fillId="0" borderId="0" xfId="0" applyFont="1" applyAlignment="1" applyProtection="1">
      <alignment vertical="center"/>
      <protection locked="0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4" fillId="0" borderId="0" xfId="2" applyFont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176" fontId="7" fillId="0" borderId="4" xfId="2" applyNumberFormat="1" applyFont="1" applyBorder="1" applyAlignment="1">
      <alignment horizontal="left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0" borderId="64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0" fontId="4" fillId="0" borderId="0" xfId="2" applyFont="1" applyAlignment="1">
      <alignment vertical="top" wrapTex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Alignment="1">
      <alignment vertical="top" wrapText="1" shrinkToFit="1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24" fillId="0" borderId="0" xfId="2" applyFont="1" applyAlignment="1">
      <alignment vertical="top" wrapText="1" shrinkToFit="1"/>
    </xf>
    <xf numFmtId="177" fontId="20" fillId="0" borderId="0" xfId="2" applyNumberFormat="1" applyFont="1" applyAlignment="1" applyProtection="1">
      <alignment horizontal="left" indent="2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3" xfId="2"/>
  </cellStyles>
  <dxfs count="99">
    <dxf>
      <numFmt numFmtId="19" formatCode="yyyy/m/d"/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99FF"/>
      <color rgb="FFFFFF99"/>
      <color rgb="FFFFCC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topLeftCell="A23" zoomScale="85" zoomScaleNormal="100" zoomScaleSheetLayoutView="85" workbookViewId="0">
      <selection activeCell="M28" sqref="M28:N28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15" t="s">
        <v>110</v>
      </c>
      <c r="N1" s="515"/>
      <c r="O1" s="515"/>
    </row>
    <row r="2" spans="1:32" s="105" customFormat="1" ht="23.25" customHeight="1"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16" t="s">
        <v>246</v>
      </c>
      <c r="N2" s="516"/>
      <c r="O2" s="516"/>
    </row>
    <row r="3" spans="1:32" ht="35.25" customHeight="1">
      <c r="C3" s="434"/>
      <c r="D3" s="252"/>
      <c r="E3" s="4"/>
      <c r="F3" s="4"/>
      <c r="G3" s="4"/>
      <c r="H3" s="4"/>
      <c r="I3" s="4"/>
      <c r="J3" s="4"/>
      <c r="K3" s="102" t="str">
        <f>IF(ISBLANK(C3),"→必ずリストから選択する！","")</f>
        <v>→必ずリストから選択する！</v>
      </c>
      <c r="L3" s="102"/>
      <c r="M3" s="102"/>
      <c r="N3" s="33"/>
      <c r="O3" s="33"/>
    </row>
    <row r="4" spans="1:32" ht="21.75" customHeight="1">
      <c r="B4" s="517" t="s">
        <v>53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R4" s="462"/>
      <c r="S4" s="462"/>
      <c r="T4" s="462"/>
      <c r="U4" s="462"/>
      <c r="V4" s="462"/>
      <c r="W4" s="462"/>
      <c r="X4" s="462"/>
      <c r="Y4" s="462"/>
      <c r="Z4" s="462"/>
      <c r="AA4" s="463"/>
      <c r="AB4" s="463"/>
      <c r="AC4" s="463"/>
      <c r="AD4" s="463"/>
      <c r="AE4" s="463"/>
      <c r="AF4" s="463"/>
    </row>
    <row r="5" spans="1:32" s="3" customFormat="1" ht="39" customHeight="1">
      <c r="B5" s="518" t="s">
        <v>249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</row>
    <row r="6" spans="1:32" s="4" customFormat="1" ht="39" customHeight="1">
      <c r="B6" s="88"/>
      <c r="D6" s="106" t="s">
        <v>75</v>
      </c>
      <c r="E6" s="532"/>
      <c r="F6" s="532"/>
      <c r="G6" s="532"/>
      <c r="H6" s="532"/>
      <c r="I6" s="532"/>
      <c r="J6" s="532"/>
      <c r="K6" s="255" t="s">
        <v>142</v>
      </c>
      <c r="L6" s="529"/>
      <c r="M6" s="529"/>
      <c r="N6" s="529"/>
      <c r="O6" s="529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519" t="s">
        <v>248</v>
      </c>
      <c r="C8" s="520"/>
      <c r="D8" s="520"/>
      <c r="E8" s="520"/>
      <c r="F8" s="520"/>
      <c r="G8" s="521"/>
      <c r="H8" s="522"/>
      <c r="I8" s="522"/>
      <c r="J8" s="522"/>
      <c r="K8" s="522"/>
      <c r="L8" s="522"/>
      <c r="M8" s="522"/>
      <c r="N8" s="522"/>
      <c r="O8" s="523"/>
      <c r="P8" s="470" t="str">
        <f>IF(ISBLANK(G8),"→必ずリストから選択する！","")</f>
        <v>→必ずリストから選択する！</v>
      </c>
      <c r="Q8" s="471"/>
      <c r="R8" s="471"/>
      <c r="S8" s="471"/>
      <c r="T8" s="471"/>
      <c r="U8" s="463"/>
      <c r="V8" s="463"/>
      <c r="W8" s="463"/>
      <c r="X8" s="463"/>
      <c r="Y8" s="463"/>
      <c r="Z8" s="463"/>
    </row>
    <row r="9" spans="1:32" s="4" customFormat="1" ht="39.75" customHeight="1">
      <c r="B9" s="524" t="s">
        <v>22</v>
      </c>
      <c r="C9" s="525"/>
      <c r="D9" s="525"/>
      <c r="E9" s="525"/>
      <c r="F9" s="526"/>
      <c r="G9" s="527" t="s">
        <v>49</v>
      </c>
      <c r="H9" s="528"/>
      <c r="I9" s="454" t="s">
        <v>28</v>
      </c>
      <c r="J9" s="452"/>
      <c r="K9" s="454" t="s">
        <v>2</v>
      </c>
      <c r="L9" s="452"/>
      <c r="M9" s="453"/>
      <c r="N9" s="454" t="s">
        <v>51</v>
      </c>
      <c r="O9" s="456"/>
      <c r="P9" s="458"/>
      <c r="Q9" s="458"/>
      <c r="R9" s="458"/>
      <c r="S9" s="458"/>
      <c r="T9" s="99"/>
      <c r="U9" s="99"/>
      <c r="V9" s="99"/>
      <c r="W9" s="99"/>
    </row>
    <row r="10" spans="1:32" s="249" customFormat="1" ht="39.75" customHeight="1">
      <c r="B10" s="413" t="s">
        <v>3</v>
      </c>
      <c r="C10" s="459"/>
      <c r="D10" s="440"/>
      <c r="E10" s="440"/>
      <c r="F10" s="441"/>
      <c r="G10" s="442"/>
      <c r="H10" s="441"/>
      <c r="I10" s="439"/>
      <c r="J10" s="507"/>
      <c r="K10" s="439"/>
      <c r="L10" s="459"/>
      <c r="M10" s="507"/>
      <c r="N10" s="508"/>
      <c r="O10" s="510"/>
      <c r="P10" s="101"/>
      <c r="Q10" s="101"/>
    </row>
    <row r="11" spans="1:32" s="249" customFormat="1" ht="39.75" customHeight="1" thickBot="1">
      <c r="B11" s="414" t="s">
        <v>10</v>
      </c>
      <c r="C11" s="459"/>
      <c r="D11" s="440"/>
      <c r="E11" s="440"/>
      <c r="F11" s="441"/>
      <c r="G11" s="442"/>
      <c r="H11" s="441"/>
      <c r="I11" s="439"/>
      <c r="J11" s="441"/>
      <c r="K11" s="439"/>
      <c r="L11" s="440"/>
      <c r="M11" s="441"/>
      <c r="N11" s="508"/>
      <c r="O11" s="509"/>
      <c r="P11" s="101"/>
      <c r="Q11" s="101"/>
    </row>
    <row r="12" spans="1:32" s="249" customFormat="1" ht="39.75" hidden="1" customHeight="1" thickBot="1">
      <c r="B12" s="415" t="s">
        <v>141</v>
      </c>
      <c r="C12" s="473"/>
      <c r="D12" s="473"/>
      <c r="E12" s="473"/>
      <c r="F12" s="449"/>
      <c r="G12" s="511"/>
      <c r="H12" s="512"/>
      <c r="I12" s="448"/>
      <c r="J12" s="449"/>
      <c r="K12" s="448"/>
      <c r="L12" s="473"/>
      <c r="M12" s="449"/>
      <c r="N12" s="513"/>
      <c r="O12" s="514"/>
      <c r="P12" s="101"/>
      <c r="Q12" s="101"/>
    </row>
    <row r="13" spans="1:32" s="4" customFormat="1" ht="39.75" hidden="1" customHeight="1">
      <c r="B13" s="489" t="str">
        <f>IF(COUNTIF(B5,"*拠点*"),"拠点校指導教員氏名","校内指導員氏名")</f>
        <v>校内指導員氏名</v>
      </c>
      <c r="C13" s="490"/>
      <c r="D13" s="491"/>
      <c r="E13" s="492" t="s">
        <v>7</v>
      </c>
      <c r="F13" s="491"/>
      <c r="G13" s="492" t="s">
        <v>50</v>
      </c>
      <c r="H13" s="490"/>
      <c r="I13" s="492" t="s">
        <v>2</v>
      </c>
      <c r="J13" s="490"/>
      <c r="K13" s="490"/>
      <c r="L13" s="492" t="s">
        <v>54</v>
      </c>
      <c r="M13" s="491"/>
      <c r="N13" s="492" t="s">
        <v>55</v>
      </c>
      <c r="O13" s="535"/>
    </row>
    <row r="14" spans="1:32" s="249" customFormat="1" ht="39.75" hidden="1" customHeight="1" thickBot="1">
      <c r="B14" s="495"/>
      <c r="C14" s="496"/>
      <c r="D14" s="497"/>
      <c r="E14" s="395"/>
      <c r="F14" s="404" t="s">
        <v>8</v>
      </c>
      <c r="G14" s="498"/>
      <c r="H14" s="497"/>
      <c r="I14" s="498"/>
      <c r="J14" s="496"/>
      <c r="K14" s="496"/>
      <c r="L14" s="437"/>
      <c r="M14" s="438"/>
      <c r="N14" s="493"/>
      <c r="O14" s="494"/>
    </row>
    <row r="15" spans="1:32" s="4" customFormat="1" ht="39.75" customHeight="1">
      <c r="B15" s="451" t="s">
        <v>4</v>
      </c>
      <c r="C15" s="452"/>
      <c r="D15" s="453"/>
      <c r="E15" s="454" t="s">
        <v>7</v>
      </c>
      <c r="F15" s="453"/>
      <c r="G15" s="455" t="s">
        <v>50</v>
      </c>
      <c r="H15" s="455"/>
      <c r="I15" s="454" t="s">
        <v>2</v>
      </c>
      <c r="J15" s="452"/>
      <c r="K15" s="452"/>
      <c r="L15" s="454" t="s">
        <v>54</v>
      </c>
      <c r="M15" s="453"/>
      <c r="N15" s="454" t="s">
        <v>51</v>
      </c>
      <c r="O15" s="456"/>
    </row>
    <row r="16" spans="1:32" s="249" customFormat="1" ht="39.75" customHeight="1">
      <c r="A16" s="97" t="str">
        <f>IF(ISBLANK(B16),"必ずリストから選択する！→","")</f>
        <v/>
      </c>
      <c r="B16" s="57" t="s">
        <v>204</v>
      </c>
      <c r="C16" s="435"/>
      <c r="D16" s="436"/>
      <c r="E16" s="58"/>
      <c r="F16" s="56" t="s">
        <v>8</v>
      </c>
      <c r="G16" s="437"/>
      <c r="H16" s="438"/>
      <c r="I16" s="435"/>
      <c r="J16" s="457"/>
      <c r="K16" s="457"/>
      <c r="L16" s="442"/>
      <c r="M16" s="441"/>
      <c r="N16" s="435"/>
      <c r="O16" s="443"/>
      <c r="Q16" s="98"/>
      <c r="R16" s="98"/>
      <c r="S16" s="98"/>
      <c r="T16" s="98"/>
    </row>
    <row r="17" spans="1:21" s="249" customFormat="1" ht="39.75" customHeight="1" thickBot="1">
      <c r="A17" s="97" t="str">
        <f>IF(ISBLANK(B17),"必ずリストから選択する！→","")</f>
        <v/>
      </c>
      <c r="B17" s="90" t="s">
        <v>205</v>
      </c>
      <c r="C17" s="435"/>
      <c r="D17" s="436"/>
      <c r="E17" s="58"/>
      <c r="F17" s="56" t="s">
        <v>8</v>
      </c>
      <c r="G17" s="437"/>
      <c r="H17" s="438"/>
      <c r="I17" s="439"/>
      <c r="J17" s="440"/>
      <c r="K17" s="441"/>
      <c r="L17" s="442"/>
      <c r="M17" s="441"/>
      <c r="N17" s="435"/>
      <c r="O17" s="443"/>
      <c r="Q17" s="227"/>
      <c r="R17" s="227"/>
      <c r="S17" s="227"/>
      <c r="T17" s="227"/>
    </row>
    <row r="18" spans="1:21" s="249" customFormat="1" ht="39.75" hidden="1" customHeight="1" thickBot="1">
      <c r="B18" s="416" t="s">
        <v>213</v>
      </c>
      <c r="C18" s="435"/>
      <c r="D18" s="436"/>
      <c r="E18" s="54"/>
      <c r="F18" s="55" t="s">
        <v>8</v>
      </c>
      <c r="G18" s="444"/>
      <c r="H18" s="445"/>
      <c r="I18" s="446"/>
      <c r="J18" s="447"/>
      <c r="K18" s="447"/>
      <c r="L18" s="448"/>
      <c r="M18" s="449"/>
      <c r="N18" s="450"/>
      <c r="O18" s="443"/>
    </row>
    <row r="19" spans="1:21" s="249" customFormat="1" ht="39.75" customHeight="1">
      <c r="B19" s="451" t="s">
        <v>222</v>
      </c>
      <c r="C19" s="452"/>
      <c r="D19" s="453"/>
      <c r="E19" s="454" t="s">
        <v>7</v>
      </c>
      <c r="F19" s="453"/>
      <c r="G19" s="455" t="s">
        <v>50</v>
      </c>
      <c r="H19" s="455"/>
      <c r="I19" s="454" t="s">
        <v>2</v>
      </c>
      <c r="J19" s="452"/>
      <c r="K19" s="452"/>
      <c r="L19" s="454" t="s">
        <v>54</v>
      </c>
      <c r="M19" s="453"/>
      <c r="N19" s="454" t="s">
        <v>51</v>
      </c>
      <c r="O19" s="456"/>
    </row>
    <row r="20" spans="1:21" s="249" customFormat="1" ht="39.75" customHeight="1">
      <c r="B20" s="57" t="s">
        <v>204</v>
      </c>
      <c r="C20" s="435"/>
      <c r="D20" s="436"/>
      <c r="E20" s="58"/>
      <c r="F20" s="56" t="s">
        <v>8</v>
      </c>
      <c r="G20" s="437"/>
      <c r="H20" s="438"/>
      <c r="I20" s="435"/>
      <c r="J20" s="457"/>
      <c r="K20" s="457"/>
      <c r="L20" s="442"/>
      <c r="M20" s="441"/>
      <c r="N20" s="435"/>
      <c r="O20" s="443"/>
    </row>
    <row r="21" spans="1:21" s="249" customFormat="1" ht="39.75" customHeight="1" thickBot="1">
      <c r="B21" s="90" t="s">
        <v>205</v>
      </c>
      <c r="C21" s="435"/>
      <c r="D21" s="436"/>
      <c r="E21" s="58"/>
      <c r="F21" s="56" t="s">
        <v>8</v>
      </c>
      <c r="G21" s="437"/>
      <c r="H21" s="438"/>
      <c r="I21" s="439"/>
      <c r="J21" s="440"/>
      <c r="K21" s="441"/>
      <c r="L21" s="442"/>
      <c r="M21" s="441"/>
      <c r="N21" s="435"/>
      <c r="O21" s="443"/>
    </row>
    <row r="22" spans="1:21" s="249" customFormat="1" ht="39.75" hidden="1" customHeight="1" thickBot="1">
      <c r="B22" s="416" t="s">
        <v>213</v>
      </c>
      <c r="C22" s="435"/>
      <c r="D22" s="436"/>
      <c r="E22" s="54"/>
      <c r="F22" s="55" t="s">
        <v>8</v>
      </c>
      <c r="G22" s="444"/>
      <c r="H22" s="445"/>
      <c r="I22" s="446"/>
      <c r="J22" s="447"/>
      <c r="K22" s="447"/>
      <c r="L22" s="448"/>
      <c r="M22" s="449"/>
      <c r="N22" s="450"/>
      <c r="O22" s="443"/>
    </row>
    <row r="23" spans="1:21" s="4" customFormat="1" ht="39.75" customHeight="1">
      <c r="B23" s="501" t="s">
        <v>169</v>
      </c>
      <c r="C23" s="502"/>
      <c r="D23" s="502"/>
      <c r="E23" s="502"/>
      <c r="F23" s="503" t="s">
        <v>2</v>
      </c>
      <c r="G23" s="504"/>
      <c r="H23" s="504"/>
      <c r="I23" s="504"/>
      <c r="J23" s="504"/>
      <c r="K23" s="454" t="s">
        <v>170</v>
      </c>
      <c r="L23" s="453"/>
      <c r="M23" s="505" t="s">
        <v>171</v>
      </c>
      <c r="N23" s="506"/>
      <c r="O23" s="25" t="s">
        <v>52</v>
      </c>
      <c r="P23" s="458"/>
      <c r="Q23" s="458"/>
      <c r="R23" s="458"/>
    </row>
    <row r="24" spans="1:21" s="249" customFormat="1" ht="39.75" customHeight="1">
      <c r="B24" s="57" t="s">
        <v>204</v>
      </c>
      <c r="C24" s="459"/>
      <c r="D24" s="440"/>
      <c r="E24" s="440"/>
      <c r="F24" s="439"/>
      <c r="G24" s="440"/>
      <c r="H24" s="440"/>
      <c r="I24" s="440"/>
      <c r="J24" s="441"/>
      <c r="K24" s="442"/>
      <c r="L24" s="441"/>
      <c r="M24" s="487"/>
      <c r="N24" s="488"/>
      <c r="O24" s="236"/>
      <c r="R24" s="250"/>
      <c r="S24" s="250"/>
      <c r="T24" s="250"/>
      <c r="U24" s="250"/>
    </row>
    <row r="25" spans="1:21" s="249" customFormat="1" ht="39.75" customHeight="1" thickBot="1">
      <c r="B25" s="90" t="s">
        <v>205</v>
      </c>
      <c r="C25" s="459"/>
      <c r="D25" s="440"/>
      <c r="E25" s="440"/>
      <c r="F25" s="439"/>
      <c r="G25" s="440"/>
      <c r="H25" s="440"/>
      <c r="I25" s="440"/>
      <c r="J25" s="441"/>
      <c r="K25" s="442"/>
      <c r="L25" s="441"/>
      <c r="M25" s="487"/>
      <c r="N25" s="488"/>
      <c r="O25" s="236"/>
      <c r="R25" s="250"/>
      <c r="S25" s="250"/>
      <c r="T25" s="250"/>
      <c r="U25" s="250"/>
    </row>
    <row r="26" spans="1:21" s="249" customFormat="1" ht="39.75" hidden="1" customHeight="1" thickBot="1">
      <c r="B26" s="403" t="s">
        <v>213</v>
      </c>
      <c r="C26" s="459"/>
      <c r="D26" s="440"/>
      <c r="E26" s="440"/>
      <c r="F26" s="448"/>
      <c r="G26" s="473"/>
      <c r="H26" s="473"/>
      <c r="I26" s="473"/>
      <c r="J26" s="449"/>
      <c r="K26" s="442"/>
      <c r="L26" s="441"/>
      <c r="M26" s="487"/>
      <c r="N26" s="488"/>
      <c r="O26" s="236"/>
      <c r="P26" s="250"/>
      <c r="Q26" s="250"/>
      <c r="R26" s="250"/>
      <c r="S26" s="250"/>
      <c r="T26" s="250"/>
      <c r="U26" s="250"/>
    </row>
    <row r="27" spans="1:21" s="4" customFormat="1" ht="39.75" customHeight="1">
      <c r="B27" s="501" t="s">
        <v>76</v>
      </c>
      <c r="C27" s="502"/>
      <c r="D27" s="502"/>
      <c r="E27" s="502"/>
      <c r="F27" s="503" t="s">
        <v>2</v>
      </c>
      <c r="G27" s="504"/>
      <c r="H27" s="504"/>
      <c r="I27" s="504"/>
      <c r="J27" s="504"/>
      <c r="K27" s="454" t="s">
        <v>56</v>
      </c>
      <c r="L27" s="453"/>
      <c r="M27" s="505" t="s">
        <v>57</v>
      </c>
      <c r="N27" s="506"/>
      <c r="O27" s="25" t="s">
        <v>52</v>
      </c>
      <c r="P27" s="458"/>
      <c r="Q27" s="458"/>
      <c r="R27" s="458"/>
    </row>
    <row r="28" spans="1:21" s="249" customFormat="1" ht="39.75" customHeight="1">
      <c r="B28" s="57" t="s">
        <v>204</v>
      </c>
      <c r="C28" s="459"/>
      <c r="D28" s="440"/>
      <c r="E28" s="440"/>
      <c r="F28" s="439"/>
      <c r="G28" s="440"/>
      <c r="H28" s="440"/>
      <c r="I28" s="440"/>
      <c r="J28" s="441"/>
      <c r="K28" s="442" t="str">
        <f>IF(C28="","","あと補充等")</f>
        <v/>
      </c>
      <c r="L28" s="441"/>
      <c r="M28" s="650"/>
      <c r="N28" s="650"/>
      <c r="O28" s="651"/>
      <c r="R28" s="250"/>
      <c r="S28" s="250"/>
      <c r="T28" s="250"/>
      <c r="U28" s="250"/>
    </row>
    <row r="29" spans="1:21" s="249" customFormat="1" ht="39.75" customHeight="1" thickBot="1">
      <c r="B29" s="90" t="s">
        <v>205</v>
      </c>
      <c r="C29" s="459"/>
      <c r="D29" s="440"/>
      <c r="E29" s="440"/>
      <c r="F29" s="439"/>
      <c r="G29" s="440"/>
      <c r="H29" s="440"/>
      <c r="I29" s="440"/>
      <c r="J29" s="441"/>
      <c r="K29" s="442" t="str">
        <f>IF(C29="","","あと補充等")</f>
        <v/>
      </c>
      <c r="L29" s="441"/>
      <c r="M29" s="650"/>
      <c r="N29" s="650"/>
      <c r="O29" s="651"/>
      <c r="R29" s="250"/>
      <c r="S29" s="250"/>
      <c r="T29" s="250"/>
      <c r="U29" s="250"/>
    </row>
    <row r="30" spans="1:21" s="249" customFormat="1" ht="39.75" hidden="1" customHeight="1" thickBot="1">
      <c r="B30" s="416" t="s">
        <v>213</v>
      </c>
      <c r="C30" s="473"/>
      <c r="D30" s="473"/>
      <c r="E30" s="473"/>
      <c r="F30" s="448"/>
      <c r="G30" s="473"/>
      <c r="H30" s="473"/>
      <c r="I30" s="473"/>
      <c r="J30" s="449"/>
      <c r="K30" s="448" t="str">
        <f>IF(C30="","","あと補充等")</f>
        <v/>
      </c>
      <c r="L30" s="449"/>
      <c r="M30" s="460">
        <f>'Ｃ'!$I$35</f>
        <v>0</v>
      </c>
      <c r="N30" s="461"/>
      <c r="O30" s="26">
        <f>'Ｃ'!$I$36</f>
        <v>0</v>
      </c>
      <c r="P30" s="250"/>
      <c r="Q30" s="250"/>
      <c r="R30" s="250"/>
      <c r="S30" s="250"/>
      <c r="T30" s="250"/>
      <c r="U30" s="250"/>
    </row>
    <row r="31" spans="1:21" s="4" customFormat="1" ht="13.5" customHeight="1" thickBot="1"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</row>
    <row r="32" spans="1:21" ht="27" hidden="1" customHeight="1" thickBot="1">
      <c r="B32" s="500" t="s">
        <v>72</v>
      </c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</row>
    <row r="33" spans="2:21" s="4" customFormat="1" ht="19.5" hidden="1" customHeight="1">
      <c r="B33" s="480" t="s">
        <v>58</v>
      </c>
      <c r="C33" s="455"/>
      <c r="D33" s="455" t="s">
        <v>59</v>
      </c>
      <c r="E33" s="455"/>
      <c r="F33" s="455"/>
      <c r="G33" s="455"/>
      <c r="H33" s="483" t="s">
        <v>60</v>
      </c>
      <c r="I33" s="455"/>
      <c r="J33" s="455"/>
      <c r="K33" s="89" t="s">
        <v>61</v>
      </c>
      <c r="L33" s="455" t="s">
        <v>62</v>
      </c>
      <c r="M33" s="455"/>
      <c r="N33" s="455" t="s">
        <v>63</v>
      </c>
      <c r="O33" s="484"/>
      <c r="P33" s="458"/>
      <c r="Q33" s="458"/>
    </row>
    <row r="34" spans="2:21" s="4" customFormat="1" ht="57.75" hidden="1" customHeight="1" thickBot="1">
      <c r="B34" s="481"/>
      <c r="C34" s="482"/>
      <c r="D34" s="482"/>
      <c r="E34" s="482"/>
      <c r="F34" s="482"/>
      <c r="G34" s="482"/>
      <c r="H34" s="482"/>
      <c r="I34" s="482"/>
      <c r="J34" s="482"/>
      <c r="K34" s="100" t="s">
        <v>64</v>
      </c>
      <c r="L34" s="485" t="s">
        <v>65</v>
      </c>
      <c r="M34" s="482"/>
      <c r="N34" s="485" t="s">
        <v>66</v>
      </c>
      <c r="O34" s="486"/>
      <c r="P34" s="530"/>
      <c r="Q34" s="530"/>
    </row>
    <row r="35" spans="2:21" s="249" customFormat="1" ht="36.75" hidden="1" customHeight="1">
      <c r="B35" s="475" t="str">
        <f t="shared" ref="B35:B37" si="0">IF(OR($G$8="小学校連携校",$G$8="中学校連携校"),"－","")</f>
        <v/>
      </c>
      <c r="C35" s="441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2" t="str">
        <f t="shared" ref="D35:D37" si="2">IF(OR($G$8="小学校連携校",$G$8="中学校連携校"),"－","")</f>
        <v/>
      </c>
      <c r="E35" s="440"/>
      <c r="F35" s="440" t="str">
        <f t="shared" ref="F35:F40" si="3">IF(OR($G$8="小学校連携校",$G$8="中学校連携校"),"－","")</f>
        <v/>
      </c>
      <c r="G35" s="441"/>
      <c r="H35" s="477" t="str">
        <f t="shared" ref="H35:H40" si="4">IF(OR($G$8="小学校連携校",$G$8="小学校拠点校",$G$8="中学校連携校"),"－","")</f>
        <v/>
      </c>
      <c r="I35" s="478"/>
      <c r="J35" s="479"/>
      <c r="K35" s="394" t="str">
        <f t="shared" ref="K35:L37" si="5">IF(OR($G$8="小学校連携校",$G$8="中学校連携校"),"－","")</f>
        <v/>
      </c>
      <c r="L35" s="442" t="str">
        <f t="shared" si="5"/>
        <v/>
      </c>
      <c r="M35" s="441"/>
      <c r="N35" s="442" t="str">
        <f t="shared" ref="N35:N37" si="6">IF(OR($G$8="小学校連携校",$G$8="中学校連携校"),"－","")</f>
        <v/>
      </c>
      <c r="O35" s="476"/>
    </row>
    <row r="36" spans="2:21" s="249" customFormat="1" ht="36.75" hidden="1" customHeight="1">
      <c r="B36" s="475" t="str">
        <f t="shared" si="0"/>
        <v/>
      </c>
      <c r="C36" s="441" t="str">
        <f t="shared" si="1"/>
        <v/>
      </c>
      <c r="D36" s="442" t="str">
        <f t="shared" si="2"/>
        <v/>
      </c>
      <c r="E36" s="440"/>
      <c r="F36" s="440" t="str">
        <f t="shared" si="3"/>
        <v/>
      </c>
      <c r="G36" s="441"/>
      <c r="H36" s="442" t="str">
        <f t="shared" si="4"/>
        <v/>
      </c>
      <c r="I36" s="440"/>
      <c r="J36" s="441"/>
      <c r="K36" s="394" t="str">
        <f t="shared" si="5"/>
        <v/>
      </c>
      <c r="L36" s="442" t="str">
        <f t="shared" si="5"/>
        <v/>
      </c>
      <c r="M36" s="441"/>
      <c r="N36" s="442" t="str">
        <f t="shared" si="6"/>
        <v/>
      </c>
      <c r="O36" s="476"/>
    </row>
    <row r="37" spans="2:21" s="249" customFormat="1" ht="36.75" hidden="1" customHeight="1">
      <c r="B37" s="475" t="str">
        <f t="shared" si="0"/>
        <v/>
      </c>
      <c r="C37" s="441" t="str">
        <f t="shared" si="1"/>
        <v/>
      </c>
      <c r="D37" s="442" t="str">
        <f t="shared" si="2"/>
        <v/>
      </c>
      <c r="E37" s="440"/>
      <c r="F37" s="440" t="str">
        <f t="shared" si="3"/>
        <v/>
      </c>
      <c r="G37" s="441"/>
      <c r="H37" s="442" t="str">
        <f t="shared" si="4"/>
        <v/>
      </c>
      <c r="I37" s="440"/>
      <c r="J37" s="441"/>
      <c r="K37" s="394" t="str">
        <f t="shared" si="5"/>
        <v/>
      </c>
      <c r="L37" s="442" t="str">
        <f t="shared" si="5"/>
        <v/>
      </c>
      <c r="M37" s="441"/>
      <c r="N37" s="442" t="str">
        <f t="shared" si="6"/>
        <v/>
      </c>
      <c r="O37" s="476"/>
    </row>
    <row r="38" spans="2:21" s="249" customFormat="1" ht="36.75" hidden="1" customHeight="1">
      <c r="B38" s="475" t="str">
        <f>IF(OR($G$8="小学校連携校",$G$8="中学校連携校"),"－","")</f>
        <v/>
      </c>
      <c r="C38" s="441" t="str">
        <f>IF(OR($L$26="高校（一般研のみ担当）",$L$26="高校（教科研修も担当）",$L$26="高等部（一般研のみ担当）",$L$26="高等部（教科研修も担当）"),"－","")</f>
        <v/>
      </c>
      <c r="D38" s="442" t="str">
        <f>IF(OR($G$8="小学校連携校",$G$8="中学校連携校"),"－","")</f>
        <v/>
      </c>
      <c r="E38" s="440"/>
      <c r="F38" s="440" t="str">
        <f t="shared" si="3"/>
        <v/>
      </c>
      <c r="G38" s="441"/>
      <c r="H38" s="442" t="str">
        <f t="shared" si="4"/>
        <v/>
      </c>
      <c r="I38" s="440"/>
      <c r="J38" s="441"/>
      <c r="K38" s="229" t="str">
        <f>IF(OR($G$8="小学校連携校",$G$8="中学校連携校"),"－","")</f>
        <v/>
      </c>
      <c r="L38" s="442" t="str">
        <f t="shared" ref="L38:N40" si="7">IF(OR($G$8="小学校連携校",$G$8="中学校連携校"),"－","")</f>
        <v/>
      </c>
      <c r="M38" s="441"/>
      <c r="N38" s="442" t="str">
        <f t="shared" si="7"/>
        <v/>
      </c>
      <c r="O38" s="476"/>
    </row>
    <row r="39" spans="2:21" s="249" customFormat="1" ht="36.75" hidden="1" customHeight="1">
      <c r="B39" s="475" t="str">
        <f>IF(OR($G$8="小学校連携校",$G$8="中学校連携校"),"－","")</f>
        <v/>
      </c>
      <c r="C39" s="441" t="str">
        <f>IF(OR($L$26="高校（一般研のみ担当）",$L$26="高校（教科研修も担当）",$L$26="高等部（一般研のみ担当）",$L$26="高等部（教科研修も担当）"),"－","")</f>
        <v/>
      </c>
      <c r="D39" s="442" t="str">
        <f>IF(OR($G$8="小学校連携校",$G$8="中学校連携校"),"－","")</f>
        <v/>
      </c>
      <c r="E39" s="440"/>
      <c r="F39" s="440" t="str">
        <f t="shared" si="3"/>
        <v/>
      </c>
      <c r="G39" s="441"/>
      <c r="H39" s="442" t="str">
        <f t="shared" si="4"/>
        <v/>
      </c>
      <c r="I39" s="440"/>
      <c r="J39" s="441"/>
      <c r="K39" s="229" t="str">
        <f>IF(OR($G$8="小学校連携校",$G$8="中学校連携校"),"－","")</f>
        <v/>
      </c>
      <c r="L39" s="442" t="str">
        <f t="shared" si="7"/>
        <v/>
      </c>
      <c r="M39" s="441"/>
      <c r="N39" s="442" t="str">
        <f t="shared" si="7"/>
        <v/>
      </c>
      <c r="O39" s="476"/>
    </row>
    <row r="40" spans="2:21" s="249" customFormat="1" ht="36.75" hidden="1" customHeight="1" thickBot="1">
      <c r="B40" s="472" t="str">
        <f>IF(OR($G$8="小学校連携校",$G$8="中学校連携校"),"－","")</f>
        <v/>
      </c>
      <c r="C40" s="449" t="str">
        <f>IF(OR($L$26="高校（一般研のみ担当）",$L$26="高校（教科研修も担当）",$L$26="高等部（一般研のみ担当）",$L$26="高等部（教科研修も担当）"),"－","")</f>
        <v/>
      </c>
      <c r="D40" s="448" t="str">
        <f>IF(OR($G$8="小学校連携校",$G$8="中学校連携校"),"－","")</f>
        <v/>
      </c>
      <c r="E40" s="473"/>
      <c r="F40" s="473" t="str">
        <f t="shared" si="3"/>
        <v/>
      </c>
      <c r="G40" s="449"/>
      <c r="H40" s="448" t="str">
        <f t="shared" si="4"/>
        <v/>
      </c>
      <c r="I40" s="473"/>
      <c r="J40" s="449"/>
      <c r="K40" s="228" t="str">
        <f>IF(OR($G$8="小学校連携校",$G$8="中学校連携校"),"－","")</f>
        <v/>
      </c>
      <c r="L40" s="448" t="str">
        <f t="shared" si="7"/>
        <v/>
      </c>
      <c r="M40" s="449"/>
      <c r="N40" s="448" t="str">
        <f t="shared" si="7"/>
        <v/>
      </c>
      <c r="O40" s="474"/>
    </row>
    <row r="41" spans="2:21" ht="17.25" hidden="1" customHeight="1" thickBot="1"/>
    <row r="42" spans="2:21" ht="16.5" customHeight="1">
      <c r="H42" s="464" t="s">
        <v>67</v>
      </c>
      <c r="I42" s="465"/>
      <c r="J42" s="465"/>
      <c r="K42" s="465"/>
      <c r="L42" s="465"/>
      <c r="M42" s="465"/>
      <c r="N42" s="465"/>
      <c r="O42" s="466"/>
    </row>
    <row r="43" spans="2:21" s="251" customFormat="1" ht="36" customHeight="1" thickBot="1">
      <c r="H43" s="467" t="s">
        <v>27</v>
      </c>
      <c r="I43" s="468"/>
      <c r="J43" s="469"/>
      <c r="K43" s="469"/>
      <c r="L43" s="226" t="s">
        <v>88</v>
      </c>
      <c r="M43" s="448"/>
      <c r="N43" s="473"/>
      <c r="O43" s="474"/>
      <c r="P43" s="533"/>
      <c r="Q43" s="534"/>
      <c r="R43" s="534"/>
      <c r="S43" s="35"/>
      <c r="T43" s="35"/>
      <c r="U43" s="35"/>
    </row>
  </sheetData>
  <sheetProtection sheet="1" formatCells="0" formatColumns="0" formatRows="0"/>
  <mergeCells count="167"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</mergeCells>
  <phoneticPr fontId="1"/>
  <conditionalFormatting sqref="M1:O1">
    <cfRule type="expression" dxfId="98" priority="22">
      <formula>$M$1="文　書　番　号"</formula>
    </cfRule>
  </conditionalFormatting>
  <conditionalFormatting sqref="M2:O2">
    <cfRule type="expression" dxfId="97" priority="21">
      <formula>AND(DAY($M$2)&gt;=18,DAY($M$2)&lt;=23)</formula>
    </cfRule>
  </conditionalFormatting>
  <conditionalFormatting sqref="E6">
    <cfRule type="expression" dxfId="96" priority="18">
      <formula>$E$6=""</formula>
    </cfRule>
  </conditionalFormatting>
  <conditionalFormatting sqref="L6">
    <cfRule type="expression" dxfId="95" priority="17">
      <formula>$L$6=""</formula>
    </cfRule>
  </conditionalFormatting>
  <conditionalFormatting sqref="G8:O8">
    <cfRule type="expression" dxfId="94" priority="15">
      <formula>$G$8=""</formula>
    </cfRule>
  </conditionalFormatting>
  <conditionalFormatting sqref="B16:E16 J43 M43 B17 C17:E18">
    <cfRule type="expression" dxfId="93" priority="14">
      <formula>B16=""</formula>
    </cfRule>
  </conditionalFormatting>
  <conditionalFormatting sqref="R28:XFD29 A27:XFD27 A28:A29 C28:L29">
    <cfRule type="expression" dxfId="92" priority="13">
      <formula>CELL("PROTECT",A27)=1</formula>
    </cfRule>
  </conditionalFormatting>
  <conditionalFormatting sqref="C28:L29">
    <cfRule type="expression" dxfId="91" priority="12">
      <formula>C28=""</formula>
    </cfRule>
  </conditionalFormatting>
  <conditionalFormatting sqref="A30 C30:XFD30">
    <cfRule type="expression" dxfId="90" priority="11">
      <formula>CELL("PROTECT",A30)=1</formula>
    </cfRule>
  </conditionalFormatting>
  <conditionalFormatting sqref="C30:L30">
    <cfRule type="expression" dxfId="89" priority="10">
      <formula>C30=""</formula>
    </cfRule>
  </conditionalFormatting>
  <conditionalFormatting sqref="B24:B25">
    <cfRule type="expression" dxfId="88" priority="9">
      <formula>B24=""</formula>
    </cfRule>
  </conditionalFormatting>
  <conditionalFormatting sqref="B28:B29">
    <cfRule type="expression" dxfId="87" priority="8">
      <formula>B28=""</formula>
    </cfRule>
  </conditionalFormatting>
  <conditionalFormatting sqref="C10:O12">
    <cfRule type="expression" dxfId="86" priority="7">
      <formula>C10=""</formula>
    </cfRule>
  </conditionalFormatting>
  <conditionalFormatting sqref="B14:E14 G14:O14">
    <cfRule type="expression" dxfId="85" priority="6">
      <formula>B14=""</formula>
    </cfRule>
  </conditionalFormatting>
  <conditionalFormatting sqref="G16:O18 C24:O26">
    <cfRule type="expression" dxfId="84" priority="5">
      <formula>C16=""</formula>
    </cfRule>
  </conditionalFormatting>
  <conditionalFormatting sqref="B35:O40">
    <cfRule type="expression" dxfId="83" priority="4">
      <formula>B35=""</formula>
    </cfRule>
  </conditionalFormatting>
  <conditionalFormatting sqref="B20:E20 B21 C21:E22">
    <cfRule type="expression" dxfId="82" priority="3">
      <formula>B20=""</formula>
    </cfRule>
  </conditionalFormatting>
  <conditionalFormatting sqref="G20:O22">
    <cfRule type="expression" dxfId="81" priority="2">
      <formula>G20=""</formula>
    </cfRule>
  </conditionalFormatting>
  <conditionalFormatting sqref="C3">
    <cfRule type="containsBlanks" dxfId="80" priority="1">
      <formula>LEN(TRIM(C3))=0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初期設定!$M$14:$M$17</xm:f>
          </x14:formula1>
          <xm:sqref>G8:O8</xm:sqref>
        </x14:dataValidation>
        <x14:dataValidation type="list" allowBlank="1" showInputMessage="1" showErrorMessage="1">
          <x14:formula1>
            <xm:f>初期設定!$F$32:$F$33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topLeftCell="A7" zoomScaleNormal="100" zoomScaleSheetLayoutView="100" workbookViewId="0">
      <selection activeCell="BF6" sqref="BF6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hidden="1" customWidth="1"/>
    <col min="28" max="28" width="3.625" style="7" hidden="1" customWidth="1"/>
    <col min="29" max="38" width="1.875" style="6" hidden="1" customWidth="1"/>
    <col min="39" max="39" width="3.75" style="93" hidden="1" customWidth="1"/>
    <col min="40" max="40" width="1.875" style="6" hidden="1" customWidth="1"/>
    <col min="41" max="41" width="3.625" style="6" hidden="1" customWidth="1"/>
    <col min="42" max="51" width="1.875" style="6" hidden="1" customWidth="1"/>
    <col min="52" max="52" width="1.875" style="6" customWidth="1"/>
    <col min="53" max="53" width="3.625" style="6" customWidth="1"/>
    <col min="54" max="63" width="1.875" style="6" customWidth="1"/>
    <col min="64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2．初任者研修に係る週時程表（各校方式）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/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77"/>
      <c r="D8" s="578"/>
      <c r="E8" s="579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206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207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208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58" t="s">
        <v>68</v>
      </c>
      <c r="AP10" s="558"/>
      <c r="AQ10" s="558"/>
      <c r="AR10" s="558"/>
      <c r="AS10" s="50"/>
      <c r="AT10" s="572">
        <f>体制表!B14</f>
        <v>0</v>
      </c>
      <c r="AU10" s="572"/>
      <c r="AV10" s="572"/>
      <c r="AW10" s="572"/>
      <c r="AX10" s="572"/>
      <c r="AY10" s="572"/>
      <c r="BA10" s="558" t="s">
        <v>5</v>
      </c>
      <c r="BB10" s="558"/>
      <c r="BC10" s="558"/>
      <c r="BD10" s="558"/>
      <c r="BE10" s="412" t="str">
        <f>体制表!B24</f>
        <v>a</v>
      </c>
      <c r="BF10" s="572">
        <f>体制表!C24</f>
        <v>0</v>
      </c>
      <c r="BG10" s="572"/>
      <c r="BH10" s="572"/>
      <c r="BI10" s="572"/>
      <c r="BJ10" s="572"/>
      <c r="BK10" s="572"/>
    </row>
    <row r="11" spans="2:65" ht="22.5" customHeight="1" thickBot="1">
      <c r="B11" s="113">
        <f>統計1!B21</f>
        <v>0</v>
      </c>
      <c r="C11" s="539" t="s">
        <v>11</v>
      </c>
      <c r="D11" s="540"/>
      <c r="E11" s="540" t="s">
        <v>106</v>
      </c>
      <c r="F11" s="540"/>
      <c r="G11" s="540" t="s">
        <v>107</v>
      </c>
      <c r="H11" s="540"/>
      <c r="I11" s="540" t="s">
        <v>108</v>
      </c>
      <c r="J11" s="540"/>
      <c r="K11" s="540" t="s">
        <v>85</v>
      </c>
      <c r="L11" s="543"/>
      <c r="O11" s="113">
        <f>統計1!O21</f>
        <v>0</v>
      </c>
      <c r="P11" s="539" t="s">
        <v>11</v>
      </c>
      <c r="Q11" s="540"/>
      <c r="R11" s="540" t="s">
        <v>106</v>
      </c>
      <c r="S11" s="540"/>
      <c r="T11" s="540" t="s">
        <v>107</v>
      </c>
      <c r="U11" s="540"/>
      <c r="V11" s="540" t="s">
        <v>108</v>
      </c>
      <c r="W11" s="540"/>
      <c r="X11" s="540" t="s">
        <v>85</v>
      </c>
      <c r="Y11" s="543"/>
      <c r="Z11" s="64"/>
      <c r="AB11" s="113">
        <f>統計1!AB21</f>
        <v>0</v>
      </c>
      <c r="AC11" s="539" t="s">
        <v>11</v>
      </c>
      <c r="AD11" s="540"/>
      <c r="AE11" s="540" t="s">
        <v>106</v>
      </c>
      <c r="AF11" s="540"/>
      <c r="AG11" s="540" t="s">
        <v>107</v>
      </c>
      <c r="AH11" s="540"/>
      <c r="AI11" s="540" t="s">
        <v>108</v>
      </c>
      <c r="AJ11" s="540"/>
      <c r="AK11" s="540" t="s">
        <v>85</v>
      </c>
      <c r="AL11" s="543"/>
      <c r="AM11" s="64"/>
      <c r="AO11" s="113">
        <f>統計1!AO21</f>
        <v>0</v>
      </c>
      <c r="AP11" s="539" t="s">
        <v>11</v>
      </c>
      <c r="AQ11" s="540"/>
      <c r="AR11" s="540" t="s">
        <v>106</v>
      </c>
      <c r="AS11" s="540"/>
      <c r="AT11" s="540" t="s">
        <v>107</v>
      </c>
      <c r="AU11" s="540"/>
      <c r="AV11" s="540" t="s">
        <v>108</v>
      </c>
      <c r="AW11" s="540"/>
      <c r="AX11" s="540" t="s">
        <v>85</v>
      </c>
      <c r="AY11" s="543"/>
      <c r="BA11" s="113">
        <f>統計1!BA21</f>
        <v>0</v>
      </c>
      <c r="BB11" s="539" t="s">
        <v>11</v>
      </c>
      <c r="BC11" s="540"/>
      <c r="BD11" s="540" t="s">
        <v>106</v>
      </c>
      <c r="BE11" s="540"/>
      <c r="BF11" s="540" t="s">
        <v>107</v>
      </c>
      <c r="BG11" s="540"/>
      <c r="BH11" s="540" t="s">
        <v>108</v>
      </c>
      <c r="BI11" s="540"/>
      <c r="BJ11" s="540" t="s">
        <v>85</v>
      </c>
      <c r="BK11" s="543"/>
    </row>
    <row r="12" spans="2:65" ht="22.5" customHeight="1">
      <c r="B12" s="13" t="s">
        <v>14</v>
      </c>
      <c r="C12" s="124" t="s">
        <v>140</v>
      </c>
      <c r="D12" s="123"/>
      <c r="E12" s="124" t="s">
        <v>186</v>
      </c>
      <c r="F12" s="123"/>
      <c r="G12" s="124" t="s">
        <v>186</v>
      </c>
      <c r="H12" s="123"/>
      <c r="I12" s="124" t="s">
        <v>186</v>
      </c>
      <c r="J12" s="123"/>
      <c r="K12" s="123" t="s">
        <v>186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203</v>
      </c>
      <c r="F13" s="127"/>
      <c r="G13" s="128" t="s">
        <v>186</v>
      </c>
      <c r="H13" s="127"/>
      <c r="I13" s="128" t="s">
        <v>186</v>
      </c>
      <c r="J13" s="127"/>
      <c r="K13" s="128" t="s">
        <v>186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186</v>
      </c>
      <c r="H14" s="132"/>
      <c r="I14" s="131" t="s">
        <v>186</v>
      </c>
      <c r="J14" s="132"/>
      <c r="K14" s="131" t="s">
        <v>186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186</v>
      </c>
      <c r="F15" s="127"/>
      <c r="G15" s="132" t="s">
        <v>223</v>
      </c>
      <c r="H15" s="127"/>
      <c r="I15" s="131" t="s">
        <v>186</v>
      </c>
      <c r="J15" s="132"/>
      <c r="K15" s="131" t="s">
        <v>186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186</v>
      </c>
      <c r="F16" s="127"/>
      <c r="G16" s="132" t="s">
        <v>186</v>
      </c>
      <c r="H16" s="132"/>
      <c r="I16" s="132" t="s">
        <v>186</v>
      </c>
      <c r="J16" s="127"/>
      <c r="K16" s="132" t="s">
        <v>186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200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186</v>
      </c>
      <c r="F17" s="127"/>
      <c r="G17" s="132" t="s">
        <v>223</v>
      </c>
      <c r="H17" s="127"/>
      <c r="I17" s="132" t="s">
        <v>186</v>
      </c>
      <c r="J17" s="132"/>
      <c r="K17" s="132" t="s">
        <v>186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186</v>
      </c>
      <c r="F18" s="127"/>
      <c r="G18" s="132" t="s">
        <v>186</v>
      </c>
      <c r="H18" s="127"/>
      <c r="I18" s="132" t="s">
        <v>186</v>
      </c>
      <c r="J18" s="127"/>
      <c r="K18" s="132" t="s">
        <v>186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186</v>
      </c>
      <c r="F19" s="135"/>
      <c r="G19" s="136" t="s">
        <v>186</v>
      </c>
      <c r="H19" s="135"/>
      <c r="I19" s="136" t="s">
        <v>186</v>
      </c>
      <c r="J19" s="135"/>
      <c r="K19" s="136" t="s">
        <v>186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41">
        <f>8-統計1!C20</f>
        <v>0</v>
      </c>
      <c r="D20" s="542"/>
      <c r="E20" s="541">
        <f>8-統計1!E20</f>
        <v>0</v>
      </c>
      <c r="F20" s="542"/>
      <c r="G20" s="541">
        <f>8-統計1!G20</f>
        <v>0</v>
      </c>
      <c r="H20" s="542"/>
      <c r="I20" s="541">
        <f>8-統計1!I20</f>
        <v>0</v>
      </c>
      <c r="J20" s="542"/>
      <c r="K20" s="541">
        <f>8-統計1!K20</f>
        <v>0</v>
      </c>
      <c r="L20" s="542"/>
      <c r="M20" s="214">
        <f>SUM(C20:L20)</f>
        <v>0</v>
      </c>
      <c r="N20" s="220"/>
      <c r="O20" s="221" t="s">
        <v>19</v>
      </c>
      <c r="P20" s="541">
        <f>8-統計1!P20</f>
        <v>0</v>
      </c>
      <c r="Q20" s="542"/>
      <c r="R20" s="541">
        <f>8-統計1!R20</f>
        <v>0</v>
      </c>
      <c r="S20" s="542"/>
      <c r="T20" s="541">
        <f>8-統計1!T20</f>
        <v>0</v>
      </c>
      <c r="U20" s="542"/>
      <c r="V20" s="541">
        <f>8-統計1!V20</f>
        <v>0</v>
      </c>
      <c r="W20" s="542"/>
      <c r="X20" s="541">
        <f>8-統計1!X20</f>
        <v>0</v>
      </c>
      <c r="Y20" s="542"/>
      <c r="Z20" s="214">
        <f>SUM(P20:Y20)</f>
        <v>0</v>
      </c>
      <c r="AA20" s="222"/>
      <c r="AB20" s="223" t="s">
        <v>19</v>
      </c>
      <c r="AC20" s="541">
        <f>8-統計1!AC20</f>
        <v>0</v>
      </c>
      <c r="AD20" s="542"/>
      <c r="AE20" s="541">
        <f>8-統計1!AE20</f>
        <v>0</v>
      </c>
      <c r="AF20" s="542"/>
      <c r="AG20" s="541">
        <f>8-統計1!AG20</f>
        <v>0</v>
      </c>
      <c r="AH20" s="542"/>
      <c r="AI20" s="541">
        <f>8-統計1!AI20</f>
        <v>0</v>
      </c>
      <c r="AJ20" s="542"/>
      <c r="AK20" s="541">
        <f>8-統計1!AK20</f>
        <v>0</v>
      </c>
      <c r="AL20" s="542"/>
      <c r="AM20" s="214">
        <f>SUM(AC20:AL20)</f>
        <v>0</v>
      </c>
      <c r="AN20" s="213"/>
      <c r="AO20" s="554" t="s">
        <v>70</v>
      </c>
      <c r="AP20" s="555"/>
      <c r="AQ20" s="555"/>
      <c r="AR20" s="555"/>
      <c r="AS20" s="555"/>
      <c r="AT20" s="555"/>
      <c r="AU20" s="555"/>
      <c r="AV20" s="555"/>
      <c r="AW20" s="555"/>
      <c r="AX20" s="555"/>
      <c r="AY20" s="556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74" t="str">
        <f>IF(VLOOKUP(IF(ISERROR(FIND("小学",$Q$7 )),IF(ISERROR(FIND("中学",$Q$7 )),"高等","中学"),"小学"),上限受講者,2,0)&lt;M20,"上限超え","初任者上限")</f>
        <v>初任者上限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6"/>
      <c r="M21" s="87">
        <f>VLOOKUP(IF(ISERROR(FIND("小学",$Q$7 )),IF(ISERROR(FIND("中学",$Q$7 )),"高等","中学"),"小学"),上限受講者,2,0)</f>
        <v>14</v>
      </c>
      <c r="N21" s="23"/>
      <c r="O21" s="574" t="str">
        <f>IF(VLOOKUP(IF(ISERROR(FIND("小学",$Q$7 )),IF(ISERROR(FIND("中学",$Q$7 )),"高等","中学"),"小学"),上限受講者,2,0)&lt;Z20,"上限超え","初任者上限")</f>
        <v>初任者上限</v>
      </c>
      <c r="P21" s="575"/>
      <c r="Q21" s="575"/>
      <c r="R21" s="575"/>
      <c r="S21" s="575"/>
      <c r="T21" s="575"/>
      <c r="U21" s="575"/>
      <c r="V21" s="575"/>
      <c r="W21" s="575"/>
      <c r="X21" s="575"/>
      <c r="Y21" s="576"/>
      <c r="Z21" s="87">
        <f>VLOOKUP(IF(ISERROR(FIND("小学",$Q$7 )),IF(ISERROR(FIND("中学",$Q$7 )),"高等","中学"),"小学"),上限受講者,2,0)</f>
        <v>14</v>
      </c>
      <c r="AA21" s="23"/>
      <c r="AB21" s="574" t="str">
        <f>IF(VLOOKUP(IF(ISERROR(FIND("小学",$Q$7 )),IF(ISERROR(FIND("中学",$Q$7 )),"高等","中学"),"小学"),上限受講者,2,0)&lt;AM20,"上限超え","初任者上限")</f>
        <v>初任者上限</v>
      </c>
      <c r="AC21" s="575"/>
      <c r="AD21" s="575"/>
      <c r="AE21" s="575"/>
      <c r="AF21" s="575"/>
      <c r="AG21" s="575"/>
      <c r="AH21" s="575"/>
      <c r="AI21" s="575"/>
      <c r="AJ21" s="575"/>
      <c r="AK21" s="575"/>
      <c r="AL21" s="576"/>
      <c r="AM21" s="87">
        <f>VLOOKUP(IF(ISERROR(FIND("小学",$Q$7 )),IF(ISERROR(FIND("中学",$Q$7 )),"高等","中学"),"小学"),上限受講者,2,0)</f>
        <v>14</v>
      </c>
      <c r="AN21" s="23"/>
      <c r="AO21" s="557"/>
      <c r="AP21" s="558"/>
      <c r="AQ21" s="558"/>
      <c r="AR21" s="558"/>
      <c r="AS21" s="558"/>
      <c r="AT21" s="558"/>
      <c r="AU21" s="558"/>
      <c r="AV21" s="558"/>
      <c r="AW21" s="558"/>
      <c r="AX21" s="558"/>
      <c r="AY21" s="559"/>
      <c r="AZ21" s="23"/>
      <c r="BA21" s="545" t="s">
        <v>201</v>
      </c>
      <c r="BB21" s="546"/>
      <c r="BC21" s="546"/>
      <c r="BD21" s="546"/>
      <c r="BE21" s="546"/>
      <c r="BF21" s="546"/>
      <c r="BG21" s="546"/>
      <c r="BH21" s="546"/>
      <c r="BI21" s="546"/>
      <c r="BJ21" s="546"/>
      <c r="BK21" s="547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58" t="s">
        <v>6</v>
      </c>
      <c r="C23" s="558"/>
      <c r="D23" s="558"/>
      <c r="E23" s="573" t="str">
        <f>体制表!$B$16</f>
        <v>a</v>
      </c>
      <c r="F23" s="573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58" t="s">
        <v>6</v>
      </c>
      <c r="P23" s="558"/>
      <c r="Q23" s="558"/>
      <c r="R23" s="573" t="str">
        <f>体制表!$B$17</f>
        <v>b</v>
      </c>
      <c r="S23" s="573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58" t="s">
        <v>6</v>
      </c>
      <c r="AC23" s="558"/>
      <c r="AD23" s="558"/>
      <c r="AE23" s="573" t="str">
        <f>体制表!$B$18</f>
        <v>c</v>
      </c>
      <c r="AF23" s="573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58" t="s">
        <v>5</v>
      </c>
      <c r="BB23" s="558"/>
      <c r="BC23" s="558"/>
      <c r="BD23" s="558"/>
      <c r="BE23" s="412" t="str">
        <f>体制表!B25</f>
        <v>b</v>
      </c>
      <c r="BF23" s="573">
        <f>体制表!C25</f>
        <v>0</v>
      </c>
      <c r="BG23" s="573"/>
      <c r="BH23" s="573"/>
      <c r="BI23" s="573"/>
      <c r="BJ23" s="573"/>
      <c r="BK23" s="573"/>
    </row>
    <row r="24" spans="2:72" s="215" customFormat="1" ht="22.5" customHeight="1" thickBot="1">
      <c r="B24" s="113">
        <f>統計1!B34</f>
        <v>0</v>
      </c>
      <c r="C24" s="539" t="s">
        <v>11</v>
      </c>
      <c r="D24" s="540"/>
      <c r="E24" s="540" t="s">
        <v>106</v>
      </c>
      <c r="F24" s="540"/>
      <c r="G24" s="540" t="s">
        <v>107</v>
      </c>
      <c r="H24" s="540"/>
      <c r="I24" s="540" t="s">
        <v>108</v>
      </c>
      <c r="J24" s="540"/>
      <c r="K24" s="540" t="s">
        <v>85</v>
      </c>
      <c r="L24" s="543"/>
      <c r="M24" s="225" t="s">
        <v>193</v>
      </c>
      <c r="O24" s="113">
        <f>統計1!O34</f>
        <v>0</v>
      </c>
      <c r="P24" s="539" t="s">
        <v>11</v>
      </c>
      <c r="Q24" s="540"/>
      <c r="R24" s="540" t="s">
        <v>106</v>
      </c>
      <c r="S24" s="540"/>
      <c r="T24" s="540" t="s">
        <v>107</v>
      </c>
      <c r="U24" s="540"/>
      <c r="V24" s="540" t="s">
        <v>108</v>
      </c>
      <c r="W24" s="540"/>
      <c r="X24" s="540" t="s">
        <v>85</v>
      </c>
      <c r="Y24" s="543"/>
      <c r="Z24" s="225" t="s">
        <v>193</v>
      </c>
      <c r="AB24" s="113">
        <f>統計1!AB34</f>
        <v>0</v>
      </c>
      <c r="AC24" s="539" t="s">
        <v>11</v>
      </c>
      <c r="AD24" s="540"/>
      <c r="AE24" s="540" t="s">
        <v>106</v>
      </c>
      <c r="AF24" s="540"/>
      <c r="AG24" s="540" t="s">
        <v>107</v>
      </c>
      <c r="AH24" s="540"/>
      <c r="AI24" s="540" t="s">
        <v>108</v>
      </c>
      <c r="AJ24" s="540"/>
      <c r="AK24" s="540" t="s">
        <v>85</v>
      </c>
      <c r="AL24" s="543"/>
      <c r="AM24" s="225" t="s">
        <v>193</v>
      </c>
      <c r="AO24" s="113">
        <f>統計1!AO34</f>
        <v>0</v>
      </c>
      <c r="AP24" s="539" t="s">
        <v>11</v>
      </c>
      <c r="AQ24" s="540"/>
      <c r="AR24" s="540" t="s">
        <v>106</v>
      </c>
      <c r="AS24" s="540"/>
      <c r="AT24" s="540" t="s">
        <v>107</v>
      </c>
      <c r="AU24" s="540"/>
      <c r="AV24" s="540" t="s">
        <v>108</v>
      </c>
      <c r="AW24" s="540"/>
      <c r="AX24" s="540" t="s">
        <v>85</v>
      </c>
      <c r="AY24" s="543"/>
      <c r="BA24" s="113">
        <f>統計1!BA34</f>
        <v>0</v>
      </c>
      <c r="BB24" s="539" t="s">
        <v>11</v>
      </c>
      <c r="BC24" s="540"/>
      <c r="BD24" s="540" t="s">
        <v>106</v>
      </c>
      <c r="BE24" s="540"/>
      <c r="BF24" s="540" t="s">
        <v>107</v>
      </c>
      <c r="BG24" s="540"/>
      <c r="BH24" s="540" t="s">
        <v>108</v>
      </c>
      <c r="BI24" s="540"/>
      <c r="BJ24" s="540" t="s">
        <v>85</v>
      </c>
      <c r="BK24" s="543"/>
    </row>
    <row r="25" spans="2:72" s="215" customFormat="1" ht="22.5" customHeight="1">
      <c r="B25" s="13" t="s">
        <v>14</v>
      </c>
      <c r="C25" s="124" t="s">
        <v>140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36">
        <f>体制表!$G$8</f>
        <v>0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36">
        <f>体制表!$G$8</f>
        <v>0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36">
        <f>体制表!$G$8</f>
        <v>0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140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37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37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37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37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37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37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186</v>
      </c>
      <c r="F28" s="127"/>
      <c r="G28" s="132" t="s">
        <v>223</v>
      </c>
      <c r="H28" s="127"/>
      <c r="I28" s="131" t="s">
        <v>140</v>
      </c>
      <c r="J28" s="132"/>
      <c r="K28" s="131" t="s">
        <v>140</v>
      </c>
      <c r="L28" s="133"/>
      <c r="M28" s="537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223</v>
      </c>
      <c r="U28" s="127"/>
      <c r="V28" s="131" t="s">
        <v>140</v>
      </c>
      <c r="W28" s="132"/>
      <c r="X28" s="131" t="s">
        <v>140</v>
      </c>
      <c r="Y28" s="133"/>
      <c r="Z28" s="537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223</v>
      </c>
      <c r="AH28" s="127"/>
      <c r="AI28" s="131" t="s">
        <v>140</v>
      </c>
      <c r="AJ28" s="132"/>
      <c r="AK28" s="131" t="s">
        <v>140</v>
      </c>
      <c r="AL28" s="133"/>
      <c r="AM28" s="537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186</v>
      </c>
      <c r="J29" s="127"/>
      <c r="K29" s="132" t="s">
        <v>140</v>
      </c>
      <c r="L29" s="129"/>
      <c r="M29" s="537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37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37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200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223</v>
      </c>
      <c r="H30" s="127"/>
      <c r="I30" s="132" t="s">
        <v>140</v>
      </c>
      <c r="J30" s="132"/>
      <c r="K30" s="132" t="s">
        <v>140</v>
      </c>
      <c r="L30" s="133"/>
      <c r="M30" s="538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38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223</v>
      </c>
      <c r="AH30" s="127"/>
      <c r="AI30" s="132" t="s">
        <v>140</v>
      </c>
      <c r="AJ30" s="132"/>
      <c r="AK30" s="132" t="s">
        <v>140</v>
      </c>
      <c r="AL30" s="133"/>
      <c r="AM30" s="538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186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0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3" s="114" customFormat="1" ht="22.5" customHeight="1" thickBot="1">
      <c r="B33" s="52" t="s">
        <v>19</v>
      </c>
      <c r="C33" s="541">
        <f>8-統計1!C33</f>
        <v>0</v>
      </c>
      <c r="D33" s="542"/>
      <c r="E33" s="541">
        <f>8-統計1!E33</f>
        <v>0</v>
      </c>
      <c r="F33" s="542"/>
      <c r="G33" s="541">
        <f>8-統計1!G33</f>
        <v>0</v>
      </c>
      <c r="H33" s="542"/>
      <c r="I33" s="541">
        <f>8-統計1!I33</f>
        <v>0</v>
      </c>
      <c r="J33" s="542"/>
      <c r="K33" s="541">
        <f>8-統計1!K33</f>
        <v>0</v>
      </c>
      <c r="L33" s="542"/>
      <c r="M33" s="214">
        <f>SUM(C33:L33)</f>
        <v>0</v>
      </c>
      <c r="N33" s="119"/>
      <c r="O33" s="120" t="s">
        <v>19</v>
      </c>
      <c r="P33" s="580">
        <f>8-統計1!P33</f>
        <v>0</v>
      </c>
      <c r="Q33" s="581"/>
      <c r="R33" s="580">
        <f>8-統計1!R33</f>
        <v>0</v>
      </c>
      <c r="S33" s="581"/>
      <c r="T33" s="580">
        <f>8-統計1!T33</f>
        <v>0</v>
      </c>
      <c r="U33" s="581"/>
      <c r="V33" s="580">
        <f>8-統計1!V33</f>
        <v>0</v>
      </c>
      <c r="W33" s="581"/>
      <c r="X33" s="541">
        <f>8-統計1!X33</f>
        <v>0</v>
      </c>
      <c r="Y33" s="542"/>
      <c r="Z33" s="214">
        <f>SUM(P33:Y33)</f>
        <v>0</v>
      </c>
      <c r="AA33" s="119"/>
      <c r="AB33" s="120" t="s">
        <v>19</v>
      </c>
      <c r="AC33" s="541">
        <f>8-統計1!AC33</f>
        <v>0</v>
      </c>
      <c r="AD33" s="542"/>
      <c r="AE33" s="541">
        <f>8-統計1!AE33</f>
        <v>0</v>
      </c>
      <c r="AF33" s="542"/>
      <c r="AG33" s="541">
        <f>8-統計1!AG33</f>
        <v>0</v>
      </c>
      <c r="AH33" s="542"/>
      <c r="AI33" s="541">
        <f>8-統計1!AI33</f>
        <v>0</v>
      </c>
      <c r="AJ33" s="542"/>
      <c r="AK33" s="541">
        <f>8-統計1!AK33</f>
        <v>0</v>
      </c>
      <c r="AL33" s="542"/>
      <c r="AM33" s="214">
        <f>SUM(AC33:AL33)</f>
        <v>0</v>
      </c>
      <c r="AN33" s="23"/>
      <c r="AO33" s="560" t="s">
        <v>9</v>
      </c>
      <c r="AP33" s="569" t="str">
        <f t="shared" ref="AP33:AX33" si="0">IF(OR($Q$6="小学校連携校",$Q$6="中学校連携校"),"－","")</f>
        <v/>
      </c>
      <c r="AQ33" s="563"/>
      <c r="AR33" s="563" t="str">
        <f t="shared" si="0"/>
        <v/>
      </c>
      <c r="AS33" s="563"/>
      <c r="AT33" s="563" t="str">
        <f t="shared" si="0"/>
        <v/>
      </c>
      <c r="AU33" s="563"/>
      <c r="AV33" s="563" t="str">
        <f t="shared" si="0"/>
        <v/>
      </c>
      <c r="AW33" s="563"/>
      <c r="AX33" s="563" t="str">
        <f t="shared" si="0"/>
        <v/>
      </c>
      <c r="AY33" s="564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3" s="114" customFormat="1" ht="22.5" customHeight="1" thickBot="1">
      <c r="B34" s="9" t="s">
        <v>20</v>
      </c>
      <c r="C34" s="541">
        <f ca="1">IF(OR(LEFT($Q$7,1)="高",LEFT($Q$7,1)="特"),統計1!BC34,統計1!BC33)</f>
        <v>0</v>
      </c>
      <c r="D34" s="542"/>
      <c r="E34" s="541">
        <f ca="1">IF(OR(LEFT($Q$7,1)="高",LEFT($Q$7,1)="特"),統計1!BE34,統計1!BE33)</f>
        <v>0</v>
      </c>
      <c r="F34" s="542"/>
      <c r="G34" s="541">
        <f ca="1">IF(OR(LEFT($Q$7,1)="高",LEFT($Q$7,1)="特"),統計1!BG34,統計1!BG33)</f>
        <v>0</v>
      </c>
      <c r="H34" s="542"/>
      <c r="I34" s="541">
        <f ca="1">IF(OR(LEFT($Q$7,1)="高",LEFT($Q$7,1)="特"),統計1!BI34,統計1!BI33)</f>
        <v>0</v>
      </c>
      <c r="J34" s="542"/>
      <c r="K34" s="541">
        <f ca="1">IF(OR(LEFT($Q$7,1)="高",LEFT($Q$7,1)="特"),統計1!BK34,統計1!BK33)</f>
        <v>0</v>
      </c>
      <c r="L34" s="542"/>
      <c r="M34" s="214">
        <f ca="1">統計1!BM33</f>
        <v>0</v>
      </c>
      <c r="N34" s="119"/>
      <c r="O34" s="121" t="s">
        <v>20</v>
      </c>
      <c r="P34" s="541">
        <f ca="1">IF(OR(LEFT($Q$7,1)="高",LEFT($Q$7,1)="特"),統計1!BP34,統計1!BP33)</f>
        <v>0</v>
      </c>
      <c r="Q34" s="542"/>
      <c r="R34" s="541">
        <f ca="1">IF(OR(LEFT($Q$7,1)="高",LEFT($Q$7,1)="特"),統計1!BR34,統計1!BR33)</f>
        <v>0</v>
      </c>
      <c r="S34" s="542"/>
      <c r="T34" s="541">
        <f ca="1">IF(OR(LEFT($Q$7,1)="高",LEFT($Q$7,1)="特"),統計1!BT34,統計1!BT33)</f>
        <v>0</v>
      </c>
      <c r="U34" s="542"/>
      <c r="V34" s="541">
        <f ca="1">IF(OR(LEFT($Q$7,1)="高",LEFT($Q$7,1)="特"),統計1!BV34,統計1!BV33)</f>
        <v>0</v>
      </c>
      <c r="W34" s="542"/>
      <c r="X34" s="541">
        <f ca="1">IF(OR(LEFT($Q$7,1)="高",LEFT($Q$7,1)="特"),統計1!BX34,統計1!BX33)</f>
        <v>0</v>
      </c>
      <c r="Y34" s="542"/>
      <c r="Z34" s="214">
        <f ca="1">統計1!BZ33</f>
        <v>0</v>
      </c>
      <c r="AA34" s="119"/>
      <c r="AB34" s="121" t="s">
        <v>20</v>
      </c>
      <c r="AC34" s="541">
        <f ca="1">IF(OR(LEFT($Q$7,1)="高",LEFT($Q$7,1)="特"),統計1!CC34,統計1!CC33)</f>
        <v>0</v>
      </c>
      <c r="AD34" s="542"/>
      <c r="AE34" s="541">
        <f ca="1">IF(OR(LEFT($Q$7,1)="高",LEFT($Q$7,1)="特"),統計1!CE34,統計1!CE33)</f>
        <v>0</v>
      </c>
      <c r="AF34" s="542"/>
      <c r="AG34" s="541">
        <f ca="1">IF(OR(LEFT($Q$7,1)="高",LEFT($Q$7,1)="特"),統計1!CG34,統計1!CG33)</f>
        <v>0</v>
      </c>
      <c r="AH34" s="542"/>
      <c r="AI34" s="541">
        <f ca="1">IF(OR(LEFT($Q$7,1)="高",LEFT($Q$7,1)="特"),統計1!CI34,統計1!CI33)</f>
        <v>0</v>
      </c>
      <c r="AJ34" s="542"/>
      <c r="AK34" s="541">
        <f ca="1">IF(OR(LEFT($Q$7,1)="高",LEFT($Q$7,1)="特"),統計1!CK34,統計1!CK33)</f>
        <v>0</v>
      </c>
      <c r="AL34" s="542"/>
      <c r="AM34" s="214">
        <f ca="1">統計1!CM33</f>
        <v>0</v>
      </c>
      <c r="AN34" s="23"/>
      <c r="AO34" s="561"/>
      <c r="AP34" s="570"/>
      <c r="AQ34" s="565"/>
      <c r="AR34" s="565"/>
      <c r="AS34" s="565"/>
      <c r="AT34" s="565"/>
      <c r="AU34" s="565"/>
      <c r="AV34" s="565"/>
      <c r="AW34" s="565"/>
      <c r="AX34" s="565"/>
      <c r="AY34" s="566"/>
      <c r="AZ34" s="23"/>
      <c r="BA34" s="545" t="s">
        <v>201</v>
      </c>
      <c r="BB34" s="546"/>
      <c r="BC34" s="546"/>
      <c r="BD34" s="546"/>
      <c r="BE34" s="546"/>
      <c r="BF34" s="546"/>
      <c r="BG34" s="546"/>
      <c r="BH34" s="546"/>
      <c r="BI34" s="546"/>
      <c r="BJ34" s="546"/>
      <c r="BK34" s="547"/>
    </row>
    <row r="35" spans="2:63" s="215" customFormat="1" ht="22.5" customHeight="1">
      <c r="B35" s="574" t="str">
        <f ca="1">IF(VLOOKUP(IF(ISERROR(FIND("小学",$Q$7 )),IF(ISERROR(FIND("中学",$Q$7 )),"高等","中学"),"小学"),上限指導員,2,0)&lt;M32,"上限超え","校内指導員上限")</f>
        <v>校内指導員上限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6"/>
      <c r="M35" s="87">
        <f>VLOOKUP(IF(ISERROR(FIND("小学",$Q$7 )),IF(ISERROR(FIND("中学",$Q$7 )),"高等","中学"),"小学"),上限指導員,2,0)</f>
        <v>18</v>
      </c>
      <c r="N35" s="23"/>
      <c r="O35" s="574" t="str">
        <f ca="1">IF(VLOOKUP(IF(ISERROR(FIND("小学",$Q$7 )),IF(ISERROR(FIND("中学",$Q$7 )),"高等","中学"),"小学"),上限指導員,2,0)&lt;Z32,"上限超え","校内指導員上限")</f>
        <v>校内指導員上限</v>
      </c>
      <c r="P35" s="575"/>
      <c r="Q35" s="575"/>
      <c r="R35" s="575"/>
      <c r="S35" s="575"/>
      <c r="T35" s="575"/>
      <c r="U35" s="575"/>
      <c r="V35" s="575"/>
      <c r="W35" s="575"/>
      <c r="X35" s="575"/>
      <c r="Y35" s="576"/>
      <c r="Z35" s="87">
        <f>VLOOKUP(IF(ISERROR(FIND("小学",$Q$7 )),IF(ISERROR(FIND("中学",$Q$7 )),"高等","中学"),"小学"),上限指導員,2,0)</f>
        <v>18</v>
      </c>
      <c r="AA35" s="23"/>
      <c r="AB35" s="574" t="str">
        <f ca="1">IF(VLOOKUP(IF(ISERROR(FIND("小学",$Q$7 )),IF(ISERROR(FIND("中学",$Q$7 )),"高等","中学"),"小学"),上限指導員,2,0)&lt;AM32,"上限超え","校内指導員上限")</f>
        <v>校内指導員上限</v>
      </c>
      <c r="AC35" s="575"/>
      <c r="AD35" s="575"/>
      <c r="AE35" s="575"/>
      <c r="AF35" s="575"/>
      <c r="AG35" s="575"/>
      <c r="AH35" s="575"/>
      <c r="AI35" s="575"/>
      <c r="AJ35" s="575"/>
      <c r="AK35" s="575"/>
      <c r="AL35" s="576"/>
      <c r="AM35" s="87">
        <f>VLOOKUP(IF(ISERROR(FIND("小学",$Q$7 )),IF(ISERROR(FIND("中学",$Q$7 )),"高等","中学"),"小学"),上限指導員,2,0)</f>
        <v>18</v>
      </c>
      <c r="AN35" s="23"/>
      <c r="AO35" s="561"/>
      <c r="AP35" s="570"/>
      <c r="AQ35" s="565"/>
      <c r="AR35" s="565"/>
      <c r="AS35" s="565"/>
      <c r="AT35" s="565"/>
      <c r="AU35" s="565"/>
      <c r="AV35" s="565"/>
      <c r="AW35" s="565"/>
      <c r="AX35" s="565"/>
      <c r="AY35" s="566"/>
      <c r="AZ35" s="23"/>
    </row>
    <row r="36" spans="2:63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62"/>
      <c r="AP36" s="571"/>
      <c r="AQ36" s="567"/>
      <c r="AR36" s="567"/>
      <c r="AS36" s="567"/>
      <c r="AT36" s="567"/>
      <c r="AU36" s="567"/>
      <c r="AV36" s="567"/>
      <c r="AW36" s="567"/>
      <c r="AX36" s="567"/>
      <c r="AY36" s="568"/>
    </row>
    <row r="37" spans="2:63" s="215" customFormat="1" ht="21.75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48" t="s">
        <v>71</v>
      </c>
      <c r="AP37" s="549"/>
      <c r="AQ37" s="549"/>
      <c r="AR37" s="549"/>
      <c r="AS37" s="549"/>
      <c r="AT37" s="549"/>
      <c r="AU37" s="549"/>
      <c r="AV37" s="549"/>
      <c r="AW37" s="549"/>
      <c r="AX37" s="549"/>
      <c r="AY37" s="550"/>
    </row>
    <row r="38" spans="2:63" s="215" customFormat="1" ht="21.75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51"/>
      <c r="AP38" s="552"/>
      <c r="AQ38" s="552"/>
      <c r="AR38" s="552"/>
      <c r="AS38" s="552"/>
      <c r="AT38" s="552"/>
      <c r="AU38" s="552"/>
      <c r="AV38" s="552"/>
      <c r="AW38" s="552"/>
      <c r="AX38" s="552"/>
      <c r="AY38" s="553"/>
      <c r="AZ38" s="53"/>
    </row>
    <row r="39" spans="2:63" s="215" customFormat="1" ht="21.75" customHeight="1" thickBot="1">
      <c r="B39" s="558" t="s">
        <v>247</v>
      </c>
      <c r="C39" s="558"/>
      <c r="D39" s="558"/>
      <c r="E39" s="573" t="str">
        <f>体制表!B20</f>
        <v>a</v>
      </c>
      <c r="F39" s="573"/>
      <c r="G39" s="572">
        <f>体制表!C20</f>
        <v>0</v>
      </c>
      <c r="H39" s="572"/>
      <c r="I39" s="572"/>
      <c r="J39" s="572"/>
      <c r="K39" s="572"/>
      <c r="L39" s="572"/>
      <c r="M39" s="115"/>
      <c r="O39" s="558" t="s">
        <v>247</v>
      </c>
      <c r="P39" s="558"/>
      <c r="Q39" s="558"/>
      <c r="R39" s="573" t="str">
        <f>体制表!B21</f>
        <v>b</v>
      </c>
      <c r="S39" s="573"/>
      <c r="T39" s="572">
        <f>体制表!C21</f>
        <v>0</v>
      </c>
      <c r="U39" s="572"/>
      <c r="V39" s="572"/>
      <c r="W39" s="572"/>
      <c r="X39" s="572"/>
      <c r="Y39" s="572"/>
      <c r="Z39" s="93"/>
      <c r="AA39" s="219"/>
      <c r="AB39" s="558" t="s">
        <v>247</v>
      </c>
      <c r="AC39" s="558"/>
      <c r="AD39" s="558"/>
      <c r="AE39" s="573" t="str">
        <f>体制表!B22</f>
        <v>c</v>
      </c>
      <c r="AF39" s="573"/>
      <c r="AG39" s="572">
        <f>体制表!C22</f>
        <v>0</v>
      </c>
      <c r="AH39" s="572"/>
      <c r="AI39" s="572"/>
      <c r="AJ39" s="572"/>
      <c r="AK39" s="572"/>
      <c r="AL39" s="572"/>
      <c r="AM39" s="93"/>
      <c r="BA39" s="544"/>
      <c r="BB39" s="544"/>
      <c r="BC39" s="544"/>
      <c r="BD39" s="544"/>
      <c r="BE39" s="544"/>
      <c r="BF39" s="544"/>
      <c r="BG39" s="544"/>
      <c r="BH39" s="544"/>
      <c r="BI39" s="544"/>
      <c r="BJ39" s="544"/>
      <c r="BK39" s="544"/>
    </row>
    <row r="40" spans="2:63" s="215" customFormat="1" ht="21.75" customHeight="1" thickBot="1">
      <c r="B40" s="113">
        <f>統計1!B50</f>
        <v>0</v>
      </c>
      <c r="C40" s="539" t="s">
        <v>11</v>
      </c>
      <c r="D40" s="540"/>
      <c r="E40" s="540" t="s">
        <v>106</v>
      </c>
      <c r="F40" s="540"/>
      <c r="G40" s="540" t="s">
        <v>107</v>
      </c>
      <c r="H40" s="540"/>
      <c r="I40" s="540" t="s">
        <v>108</v>
      </c>
      <c r="J40" s="540"/>
      <c r="K40" s="540" t="s">
        <v>85</v>
      </c>
      <c r="L40" s="543"/>
      <c r="M40" s="225" t="s">
        <v>193</v>
      </c>
      <c r="O40" s="113">
        <f>統計1!O50</f>
        <v>0</v>
      </c>
      <c r="P40" s="539" t="s">
        <v>11</v>
      </c>
      <c r="Q40" s="540"/>
      <c r="R40" s="540" t="s">
        <v>106</v>
      </c>
      <c r="S40" s="540"/>
      <c r="T40" s="540" t="s">
        <v>107</v>
      </c>
      <c r="U40" s="540"/>
      <c r="V40" s="540" t="s">
        <v>108</v>
      </c>
      <c r="W40" s="540"/>
      <c r="X40" s="540" t="s">
        <v>85</v>
      </c>
      <c r="Y40" s="543"/>
      <c r="Z40" s="225" t="s">
        <v>193</v>
      </c>
      <c r="AB40" s="113">
        <f>統計1!AB50</f>
        <v>0</v>
      </c>
      <c r="AC40" s="539" t="s">
        <v>11</v>
      </c>
      <c r="AD40" s="540"/>
      <c r="AE40" s="540" t="s">
        <v>106</v>
      </c>
      <c r="AF40" s="540"/>
      <c r="AG40" s="540" t="s">
        <v>107</v>
      </c>
      <c r="AH40" s="540"/>
      <c r="AI40" s="540" t="s">
        <v>108</v>
      </c>
      <c r="AJ40" s="540"/>
      <c r="AK40" s="540" t="s">
        <v>85</v>
      </c>
      <c r="AL40" s="543"/>
      <c r="AM40" s="225" t="s">
        <v>193</v>
      </c>
      <c r="BA40" s="544"/>
      <c r="BB40" s="544"/>
      <c r="BC40" s="544"/>
      <c r="BD40" s="544"/>
      <c r="BE40" s="544"/>
      <c r="BF40" s="544"/>
      <c r="BG40" s="544"/>
      <c r="BH40" s="544"/>
      <c r="BI40" s="544"/>
      <c r="BJ40" s="544"/>
      <c r="BK40" s="544"/>
    </row>
    <row r="41" spans="2:63" s="215" customFormat="1" ht="21.75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36">
        <f>体制表!$G$8</f>
        <v>0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36">
        <f>体制表!$G$8</f>
        <v>0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36">
        <f>体制表!$G$8</f>
        <v>0</v>
      </c>
      <c r="BA41" s="544"/>
      <c r="BB41" s="544"/>
      <c r="BC41" s="544"/>
      <c r="BD41" s="544"/>
      <c r="BE41" s="544"/>
      <c r="BF41" s="544"/>
      <c r="BG41" s="544"/>
      <c r="BH41" s="544"/>
      <c r="BI41" s="544"/>
      <c r="BJ41" s="544"/>
      <c r="BK41" s="544"/>
    </row>
    <row r="42" spans="2:63" s="215" customFormat="1" ht="21.75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37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37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37"/>
      <c r="BA42" s="544"/>
      <c r="BB42" s="544"/>
      <c r="BC42" s="544"/>
      <c r="BD42" s="544"/>
      <c r="BE42" s="544"/>
      <c r="BF42" s="544"/>
      <c r="BG42" s="544"/>
      <c r="BH42" s="544"/>
      <c r="BI42" s="544"/>
      <c r="BJ42" s="544"/>
      <c r="BK42" s="544"/>
    </row>
    <row r="43" spans="2:63" s="215" customFormat="1" ht="21.75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37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37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37"/>
      <c r="BA43" s="544"/>
      <c r="BB43" s="544"/>
      <c r="BC43" s="544"/>
      <c r="BD43" s="544"/>
      <c r="BE43" s="544"/>
      <c r="BF43" s="544"/>
      <c r="BG43" s="544"/>
      <c r="BH43" s="544"/>
      <c r="BI43" s="544"/>
      <c r="BJ43" s="544"/>
      <c r="BK43" s="544"/>
    </row>
    <row r="44" spans="2:63" s="215" customFormat="1" ht="21.75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37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223</v>
      </c>
      <c r="U44" s="127"/>
      <c r="V44" s="131" t="s">
        <v>140</v>
      </c>
      <c r="W44" s="132"/>
      <c r="X44" s="131" t="s">
        <v>140</v>
      </c>
      <c r="Y44" s="133"/>
      <c r="Z44" s="537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223</v>
      </c>
      <c r="AH44" s="127"/>
      <c r="AI44" s="131" t="s">
        <v>140</v>
      </c>
      <c r="AJ44" s="132"/>
      <c r="AK44" s="131" t="s">
        <v>140</v>
      </c>
      <c r="AL44" s="133"/>
      <c r="AM44" s="537"/>
      <c r="BA44" s="544"/>
      <c r="BB44" s="544"/>
      <c r="BC44" s="544"/>
      <c r="BD44" s="544"/>
      <c r="BE44" s="544"/>
      <c r="BF44" s="544"/>
      <c r="BG44" s="544"/>
      <c r="BH44" s="544"/>
      <c r="BI44" s="544"/>
      <c r="BJ44" s="544"/>
      <c r="BK44" s="544"/>
    </row>
    <row r="45" spans="2:63" s="215" customFormat="1" ht="21.75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37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37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37"/>
      <c r="BA45" s="544"/>
      <c r="BB45" s="544"/>
      <c r="BC45" s="544"/>
      <c r="BD45" s="544"/>
      <c r="BE45" s="544"/>
      <c r="BF45" s="544"/>
      <c r="BG45" s="544"/>
      <c r="BH45" s="544"/>
      <c r="BI45" s="544"/>
      <c r="BJ45" s="544"/>
      <c r="BK45" s="544"/>
    </row>
    <row r="46" spans="2:63" s="215" customFormat="1" ht="21.75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223</v>
      </c>
      <c r="H46" s="127"/>
      <c r="I46" s="132" t="s">
        <v>140</v>
      </c>
      <c r="J46" s="132"/>
      <c r="K46" s="132" t="s">
        <v>140</v>
      </c>
      <c r="L46" s="133"/>
      <c r="M46" s="538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38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223</v>
      </c>
      <c r="AH46" s="127"/>
      <c r="AI46" s="132" t="s">
        <v>140</v>
      </c>
      <c r="AJ46" s="132"/>
      <c r="AK46" s="132" t="s">
        <v>140</v>
      </c>
      <c r="AL46" s="133"/>
      <c r="AM46" s="538"/>
      <c r="BA46" s="544"/>
      <c r="BB46" s="544"/>
      <c r="BC46" s="544"/>
      <c r="BD46" s="544"/>
      <c r="BE46" s="544"/>
      <c r="BF46" s="544"/>
      <c r="BG46" s="544"/>
      <c r="BH46" s="544"/>
      <c r="BI46" s="544"/>
      <c r="BJ46" s="544"/>
      <c r="BK46" s="544"/>
    </row>
    <row r="47" spans="2:63" s="215" customFormat="1" ht="21.75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BA47" s="544"/>
      <c r="BB47" s="544"/>
      <c r="BC47" s="544"/>
      <c r="BD47" s="544"/>
      <c r="BE47" s="544"/>
      <c r="BF47" s="544"/>
      <c r="BG47" s="544"/>
      <c r="BH47" s="544"/>
      <c r="BI47" s="544"/>
      <c r="BJ47" s="544"/>
      <c r="BK47" s="544"/>
    </row>
    <row r="48" spans="2:63" s="215" customFormat="1" ht="21.75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BA48" s="544"/>
      <c r="BB48" s="544"/>
      <c r="BC48" s="544"/>
      <c r="BD48" s="544"/>
      <c r="BE48" s="544"/>
      <c r="BF48" s="544"/>
      <c r="BG48" s="544"/>
      <c r="BH48" s="544"/>
      <c r="BI48" s="544"/>
      <c r="BJ48" s="544"/>
      <c r="BK48" s="544"/>
    </row>
    <row r="49" spans="2:63" s="215" customFormat="1" ht="21.75" customHeight="1">
      <c r="B49" s="52" t="s">
        <v>19</v>
      </c>
      <c r="C49" s="541">
        <f>8-統計1!C49</f>
        <v>0</v>
      </c>
      <c r="D49" s="542"/>
      <c r="E49" s="541">
        <f>8-統計1!E49</f>
        <v>0</v>
      </c>
      <c r="F49" s="542"/>
      <c r="G49" s="541">
        <f>8-統計1!G49</f>
        <v>0</v>
      </c>
      <c r="H49" s="542"/>
      <c r="I49" s="541">
        <f>8-統計1!I49</f>
        <v>0</v>
      </c>
      <c r="J49" s="542"/>
      <c r="K49" s="541">
        <f>8-統計1!K49</f>
        <v>0</v>
      </c>
      <c r="L49" s="542"/>
      <c r="M49" s="214">
        <f>SUM(C49:L49)</f>
        <v>0</v>
      </c>
      <c r="N49" s="119"/>
      <c r="O49" s="120" t="s">
        <v>19</v>
      </c>
      <c r="P49" s="541">
        <f>8-統計1!P49</f>
        <v>0</v>
      </c>
      <c r="Q49" s="542"/>
      <c r="R49" s="541">
        <f>8-統計1!R49</f>
        <v>0</v>
      </c>
      <c r="S49" s="542"/>
      <c r="T49" s="541">
        <f>8-統計1!T49</f>
        <v>0</v>
      </c>
      <c r="U49" s="542"/>
      <c r="V49" s="541">
        <f>8-統計1!V49</f>
        <v>0</v>
      </c>
      <c r="W49" s="542"/>
      <c r="X49" s="541">
        <f>8-統計1!X49</f>
        <v>0</v>
      </c>
      <c r="Y49" s="542"/>
      <c r="Z49" s="214">
        <f>SUM(P49:Y49)</f>
        <v>0</v>
      </c>
      <c r="AA49" s="119"/>
      <c r="AB49" s="120" t="s">
        <v>19</v>
      </c>
      <c r="AC49" s="541">
        <f>8-統計1!AC49</f>
        <v>0</v>
      </c>
      <c r="AD49" s="542"/>
      <c r="AE49" s="541">
        <f>8-統計1!AE49</f>
        <v>0</v>
      </c>
      <c r="AF49" s="542"/>
      <c r="AG49" s="541">
        <f>8-統計1!AG49</f>
        <v>0</v>
      </c>
      <c r="AH49" s="542"/>
      <c r="AI49" s="541">
        <f>8-統計1!AI49</f>
        <v>0</v>
      </c>
      <c r="AJ49" s="542"/>
      <c r="AK49" s="541">
        <f>8-統計1!AK49</f>
        <v>0</v>
      </c>
      <c r="AL49" s="542"/>
      <c r="AM49" s="214">
        <f>SUM(AC49:AL49)</f>
        <v>0</v>
      </c>
      <c r="BA49" s="544"/>
      <c r="BB49" s="544"/>
      <c r="BC49" s="544"/>
      <c r="BD49" s="544"/>
      <c r="BE49" s="544"/>
      <c r="BF49" s="544"/>
      <c r="BG49" s="544"/>
      <c r="BH49" s="544"/>
      <c r="BI49" s="544"/>
      <c r="BJ49" s="544"/>
      <c r="BK49" s="544"/>
    </row>
    <row r="50" spans="2:63" s="215" customFormat="1" ht="21.75" customHeight="1">
      <c r="B50" s="9" t="s">
        <v>20</v>
      </c>
      <c r="C50" s="541">
        <f ca="1">IF(OR(LEFT($Q$7,1)="高",LEFT($Q$7,1)="特"),統計1!BC50,統計1!BC49)</f>
        <v>0</v>
      </c>
      <c r="D50" s="542"/>
      <c r="E50" s="541">
        <f ca="1">IF(OR(LEFT($Q$7,1)="高",LEFT($Q$7,1)="特"),統計1!BE50,統計1!BE49)</f>
        <v>0</v>
      </c>
      <c r="F50" s="542"/>
      <c r="G50" s="541">
        <f ca="1">IF(OR(LEFT($Q$7,1)="高",LEFT($Q$7,1)="特"),統計1!BG50,統計1!BG49)</f>
        <v>0</v>
      </c>
      <c r="H50" s="542"/>
      <c r="I50" s="541">
        <f ca="1">IF(OR(LEFT($Q$7,1)="高",LEFT($Q$7,1)="特"),統計1!BI50,統計1!BI49)</f>
        <v>0</v>
      </c>
      <c r="J50" s="542"/>
      <c r="K50" s="541">
        <f ca="1">IF(OR(LEFT($Q$7,1)="高",LEFT($Q$7,1)="特"),統計1!BK50,統計1!BK49)</f>
        <v>0</v>
      </c>
      <c r="L50" s="542"/>
      <c r="M50" s="214">
        <f ca="1">統計1!BM49</f>
        <v>0</v>
      </c>
      <c r="N50" s="119"/>
      <c r="O50" s="121" t="s">
        <v>20</v>
      </c>
      <c r="P50" s="541">
        <f ca="1">IF(OR(LEFT($Q$7,1)="高",LEFT($Q$7,1)="特"),統計1!BP50,統計1!BP49)</f>
        <v>0</v>
      </c>
      <c r="Q50" s="542"/>
      <c r="R50" s="541">
        <f ca="1">IF(OR(LEFT($Q$7,1)="高",LEFT($Q$7,1)="特"),統計1!BR50,統計1!BR49)</f>
        <v>0</v>
      </c>
      <c r="S50" s="542"/>
      <c r="T50" s="541">
        <f ca="1">IF(OR(LEFT($Q$7,1)="高",LEFT($Q$7,1)="特"),統計1!BT50,統計1!BT49)</f>
        <v>0</v>
      </c>
      <c r="U50" s="542"/>
      <c r="V50" s="541">
        <f ca="1">IF(OR(LEFT($Q$7,1)="高",LEFT($Q$7,1)="特"),統計1!BV50,統計1!BV49)</f>
        <v>0</v>
      </c>
      <c r="W50" s="542"/>
      <c r="X50" s="541">
        <f ca="1">IF(OR(LEFT($Q$7,1)="高",LEFT($Q$7,1)="特"),統計1!BX50,統計1!BX49)</f>
        <v>0</v>
      </c>
      <c r="Y50" s="542"/>
      <c r="Z50" s="214">
        <f ca="1">統計1!BZ49</f>
        <v>0</v>
      </c>
      <c r="AA50" s="119"/>
      <c r="AB50" s="121" t="s">
        <v>20</v>
      </c>
      <c r="AC50" s="541">
        <f ca="1">IF(OR(LEFT($Q$7,1)="高",LEFT($Q$7,1)="特"),統計1!CC50,統計1!CC49)</f>
        <v>0</v>
      </c>
      <c r="AD50" s="542"/>
      <c r="AE50" s="541">
        <f ca="1">IF(OR(LEFT($Q$7,1)="高",LEFT($Q$7,1)="特"),統計1!CE50,統計1!CE49)</f>
        <v>0</v>
      </c>
      <c r="AF50" s="542"/>
      <c r="AG50" s="541">
        <f ca="1">IF(OR(LEFT($Q$7,1)="高",LEFT($Q$7,1)="特"),統計1!CG50,統計1!CG49)</f>
        <v>0</v>
      </c>
      <c r="AH50" s="542"/>
      <c r="AI50" s="541">
        <f ca="1">IF(OR(LEFT($Q$7,1)="高",LEFT($Q$7,1)="特"),統計1!CI50,統計1!CI49)</f>
        <v>0</v>
      </c>
      <c r="AJ50" s="542"/>
      <c r="AK50" s="541">
        <f ca="1">IF(OR(LEFT($Q$7,1)="高",LEFT($Q$7,1)="特"),統計1!CK50,統計1!CK49)</f>
        <v>0</v>
      </c>
      <c r="AL50" s="542"/>
      <c r="AM50" s="214">
        <f ca="1">統計1!CM49</f>
        <v>0</v>
      </c>
      <c r="BA50" s="544"/>
      <c r="BB50" s="544"/>
      <c r="BC50" s="544"/>
      <c r="BD50" s="544"/>
      <c r="BE50" s="544"/>
      <c r="BF50" s="544"/>
      <c r="BG50" s="544"/>
      <c r="BH50" s="544"/>
      <c r="BI50" s="544"/>
      <c r="BJ50" s="544"/>
      <c r="BK50" s="544"/>
    </row>
    <row r="51" spans="2:63" s="215" customFormat="1" ht="45.75" customHeight="1">
      <c r="B51" s="574" t="str">
        <f ca="1">IF(VLOOKUP(IF(ISERROR(FIND("小学",$Q$7 )),IF(ISERROR(FIND("中学",$Q$7 )),"高等","中学"),"小学"),上限指導員,2,0)&lt;M48,"上限超え","教科指導員上限")</f>
        <v>教科指導員上限</v>
      </c>
      <c r="C51" s="575"/>
      <c r="D51" s="575"/>
      <c r="E51" s="575"/>
      <c r="F51" s="575"/>
      <c r="G51" s="575"/>
      <c r="H51" s="575"/>
      <c r="I51" s="575"/>
      <c r="J51" s="575"/>
      <c r="K51" s="575"/>
      <c r="L51" s="576"/>
      <c r="M51" s="87">
        <f>VLOOKUP(IF(ISERROR(FIND("小学",$Q$7 )),IF(ISERROR(FIND("中学",$Q$7 )),"高等","中学"),"小学"),上限指導員,2,0)</f>
        <v>18</v>
      </c>
      <c r="N51" s="23"/>
      <c r="O51" s="574" t="str">
        <f ca="1">IF(VLOOKUP(IF(ISERROR(FIND("小学",$Q$7 )),IF(ISERROR(FIND("中学",$Q$7 )),"高等","中学"),"小学"),上限指導員,2,0)&lt;Z48,"上限超え","教科指導員上限")</f>
        <v>教科指導員上限</v>
      </c>
      <c r="P51" s="575"/>
      <c r="Q51" s="575"/>
      <c r="R51" s="575"/>
      <c r="S51" s="575"/>
      <c r="T51" s="575"/>
      <c r="U51" s="575"/>
      <c r="V51" s="575"/>
      <c r="W51" s="575"/>
      <c r="X51" s="575"/>
      <c r="Y51" s="576"/>
      <c r="Z51" s="87">
        <f>VLOOKUP(IF(ISERROR(FIND("小学",$Q$7 )),IF(ISERROR(FIND("中学",$Q$7 )),"高等","中学"),"小学"),上限指導員,2,0)</f>
        <v>18</v>
      </c>
      <c r="AA51" s="23"/>
      <c r="AB51" s="574" t="str">
        <f ca="1">IF(VLOOKUP(IF(ISERROR(FIND("小学",$Q$7 )),IF(ISERROR(FIND("中学",$Q$7 )),"高等","中学"),"小学"),上限指導員,2,0)&lt;AM48,"上限超え","教科指導員上限")</f>
        <v>教科指導員上限</v>
      </c>
      <c r="AC51" s="575"/>
      <c r="AD51" s="575"/>
      <c r="AE51" s="575"/>
      <c r="AF51" s="575"/>
      <c r="AG51" s="575"/>
      <c r="AH51" s="575"/>
      <c r="AI51" s="575"/>
      <c r="AJ51" s="575"/>
      <c r="AK51" s="575"/>
      <c r="AL51" s="576"/>
      <c r="AM51" s="87">
        <f>VLOOKUP(IF(ISERROR(FIND("小学",$Q$7 )),IF(ISERROR(FIND("中学",$Q$7 )),"高等","中学"),"小学"),上限指導員,2,0)</f>
        <v>18</v>
      </c>
      <c r="BA51" s="544"/>
      <c r="BB51" s="544"/>
      <c r="BC51" s="544"/>
      <c r="BD51" s="544"/>
      <c r="BE51" s="544"/>
      <c r="BF51" s="544"/>
      <c r="BG51" s="544"/>
      <c r="BH51" s="544"/>
      <c r="BI51" s="544"/>
      <c r="BJ51" s="544"/>
      <c r="BK51" s="544"/>
    </row>
    <row r="52" spans="2:63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3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NlOSF9bmVPbW4n07Who9UQPKFiM5OAQjCtpr0qbDy8eo6e2udri0EG7S+X2bVEvfRT/4tFGWKs9ULqXe9Yv4SA==" saltValue="cRFdFh7E92EEMTAJBiAEaA==" spinCount="100000" sheet="1" formatCells="0" formatColumns="0" formatRows="0"/>
  <sortState columnSort="1" ref="C1:L41">
    <sortCondition ref="C2:L2"/>
  </sortState>
  <mergeCells count="188">
    <mergeCell ref="BF24:BG24"/>
    <mergeCell ref="BH24:BI24"/>
    <mergeCell ref="BJ24:BK24"/>
    <mergeCell ref="P49:Q49"/>
    <mergeCell ref="R49:S49"/>
    <mergeCell ref="T49:U49"/>
    <mergeCell ref="V49:W49"/>
    <mergeCell ref="X49:Y49"/>
    <mergeCell ref="AK40:AL40"/>
    <mergeCell ref="P40:Q40"/>
    <mergeCell ref="R40:S40"/>
    <mergeCell ref="T40:U40"/>
    <mergeCell ref="V40:W40"/>
    <mergeCell ref="X40:Y40"/>
    <mergeCell ref="P33:Q33"/>
    <mergeCell ref="R33:S33"/>
    <mergeCell ref="T33:U33"/>
    <mergeCell ref="V33:W33"/>
    <mergeCell ref="O35:Y35"/>
    <mergeCell ref="P34:Q34"/>
    <mergeCell ref="R34:S34"/>
    <mergeCell ref="T34:U34"/>
    <mergeCell ref="T24:U24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B39:D39"/>
    <mergeCell ref="O39:Q39"/>
    <mergeCell ref="AB39:AD39"/>
    <mergeCell ref="E39:F39"/>
    <mergeCell ref="R39:S39"/>
    <mergeCell ref="G39:L39"/>
    <mergeCell ref="T39:Y39"/>
    <mergeCell ref="AG39:AL39"/>
    <mergeCell ref="C49:D49"/>
    <mergeCell ref="E49:F49"/>
    <mergeCell ref="G49:H49"/>
    <mergeCell ref="I49:J49"/>
    <mergeCell ref="K49:L49"/>
    <mergeCell ref="AC40:AD40"/>
    <mergeCell ref="AE40:AF40"/>
    <mergeCell ref="AG40:AH40"/>
    <mergeCell ref="AI40:AJ40"/>
    <mergeCell ref="AC49:AD49"/>
    <mergeCell ref="AE49:AF49"/>
    <mergeCell ref="AG49:AH49"/>
    <mergeCell ref="AI49:AJ49"/>
    <mergeCell ref="M41:M46"/>
    <mergeCell ref="Z41:Z46"/>
    <mergeCell ref="AK49:AL49"/>
    <mergeCell ref="C40:D40"/>
    <mergeCell ref="E40:F40"/>
    <mergeCell ref="G40:H40"/>
    <mergeCell ref="I40:J40"/>
    <mergeCell ref="K40:L40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C33:D33"/>
    <mergeCell ref="E33:F33"/>
    <mergeCell ref="G33:H33"/>
    <mergeCell ref="I33:J33"/>
    <mergeCell ref="K33:L33"/>
    <mergeCell ref="B35:L35"/>
    <mergeCell ref="C34:D34"/>
    <mergeCell ref="E34:F34"/>
    <mergeCell ref="G34:H34"/>
    <mergeCell ref="I34:J34"/>
    <mergeCell ref="K34:L3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P11:Q11"/>
    <mergeCell ref="R11:S11"/>
    <mergeCell ref="T11:U11"/>
    <mergeCell ref="V11:W11"/>
    <mergeCell ref="X20:Y20"/>
    <mergeCell ref="R20:S20"/>
    <mergeCell ref="T20:U20"/>
    <mergeCell ref="V20:W20"/>
    <mergeCell ref="C20:D20"/>
    <mergeCell ref="C24:D24"/>
    <mergeCell ref="E24:F24"/>
    <mergeCell ref="G24:H24"/>
    <mergeCell ref="I24:J24"/>
    <mergeCell ref="K24:L24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C11:AD11"/>
    <mergeCell ref="AB23:AD23"/>
    <mergeCell ref="AE39:AF39"/>
    <mergeCell ref="BA10:BD10"/>
    <mergeCell ref="BF10:BK10"/>
    <mergeCell ref="BA23:BD23"/>
    <mergeCell ref="BF23:BK23"/>
    <mergeCell ref="AE23:AF23"/>
    <mergeCell ref="AO10:AR10"/>
    <mergeCell ref="AT10:AY10"/>
    <mergeCell ref="BA21:BK21"/>
    <mergeCell ref="AG20:AH20"/>
    <mergeCell ref="AI20:AJ20"/>
    <mergeCell ref="AK20:AL20"/>
    <mergeCell ref="AE11:AF11"/>
    <mergeCell ref="AG11:AH11"/>
    <mergeCell ref="AV24:AW24"/>
    <mergeCell ref="AX24:AY24"/>
    <mergeCell ref="AR11:AS11"/>
    <mergeCell ref="AT11:AU11"/>
    <mergeCell ref="AV11:AW11"/>
    <mergeCell ref="AX11:AY11"/>
    <mergeCell ref="AP11:AQ11"/>
    <mergeCell ref="BA39:BK51"/>
    <mergeCell ref="BA34:BK34"/>
    <mergeCell ref="BB11:BC11"/>
    <mergeCell ref="BD11:BE11"/>
    <mergeCell ref="BF11:BG11"/>
    <mergeCell ref="BH11:BI11"/>
    <mergeCell ref="BJ11:BK11"/>
    <mergeCell ref="BB24:BC24"/>
    <mergeCell ref="AO37:AY38"/>
    <mergeCell ref="AO20:AY21"/>
    <mergeCell ref="AO33:AO36"/>
    <mergeCell ref="AX33:AY36"/>
    <mergeCell ref="AP33:AQ36"/>
    <mergeCell ref="AR33:AS36"/>
    <mergeCell ref="AT33:AU36"/>
    <mergeCell ref="AV33:AW36"/>
    <mergeCell ref="BD24:BE24"/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V24:W24"/>
    <mergeCell ref="X34:Y34"/>
    <mergeCell ref="X24:Y24"/>
    <mergeCell ref="P24:Q24"/>
    <mergeCell ref="R24:S24"/>
  </mergeCells>
  <phoneticPr fontId="1"/>
  <conditionalFormatting sqref="P12:Y19">
    <cfRule type="expression" dxfId="79" priority="30">
      <formula>COUNTIF(研修時数,P12)&gt;0</formula>
    </cfRule>
    <cfRule type="expression" dxfId="78" priority="174">
      <formula>$O$11&gt;0</formula>
    </cfRule>
  </conditionalFormatting>
  <conditionalFormatting sqref="AP25:AY32">
    <cfRule type="expression" dxfId="77" priority="169">
      <formula>$AO$24&gt;0</formula>
    </cfRule>
  </conditionalFormatting>
  <conditionalFormatting sqref="AC12:AL19">
    <cfRule type="expression" dxfId="76" priority="28">
      <formula>COUNTIF(研修時数,AC12)&gt;0</formula>
    </cfRule>
    <cfRule type="expression" dxfId="75" priority="163">
      <formula>$AB$11&gt;0</formula>
    </cfRule>
  </conditionalFormatting>
  <conditionalFormatting sqref="C12:L19">
    <cfRule type="expression" dxfId="74" priority="32">
      <formula>COUNTIF(研修時数,C12)&gt;0</formula>
    </cfRule>
    <cfRule type="expression" dxfId="73" priority="133">
      <formula>$B$11&gt;0</formula>
    </cfRule>
  </conditionalFormatting>
  <conditionalFormatting sqref="B35:L35">
    <cfRule type="expression" dxfId="72" priority="79">
      <formula>M32&gt;M35</formula>
    </cfRule>
  </conditionalFormatting>
  <conditionalFormatting sqref="B51:L51 O51:Y51">
    <cfRule type="expression" dxfId="71" priority="72">
      <formula>M48&gt;M51</formula>
    </cfRule>
  </conditionalFormatting>
  <conditionalFormatting sqref="B21:L21">
    <cfRule type="expression" dxfId="70" priority="53">
      <formula>M20&gt;M21</formula>
    </cfRule>
  </conditionalFormatting>
  <conditionalFormatting sqref="AM20 Z20 M20">
    <cfRule type="expression" dxfId="69" priority="52">
      <formula>M20&gt;M21</formula>
    </cfRule>
  </conditionalFormatting>
  <conditionalFormatting sqref="AM32 Z32 M32 AM48 Z48 M48">
    <cfRule type="expression" dxfId="68" priority="51">
      <formula>M32&gt;M35</formula>
    </cfRule>
  </conditionalFormatting>
  <conditionalFormatting sqref="C20:AM20">
    <cfRule type="expression" dxfId="67" priority="49">
      <formula>MOD(C$20,1)=0</formula>
    </cfRule>
  </conditionalFormatting>
  <conditionalFormatting sqref="AM32 Z32 M32 C33:M34 P33:Z34 AC33:AM34">
    <cfRule type="expression" dxfId="66" priority="48">
      <formula>MOD(C32,1)=0</formula>
    </cfRule>
  </conditionalFormatting>
  <conditionalFormatting sqref="C49:M49 P49:Z49 AC49:AM49 AM48 Z48 M48">
    <cfRule type="expression" dxfId="65" priority="47">
      <formula>MOD(C48,1)=0</formula>
    </cfRule>
  </conditionalFormatting>
  <conditionalFormatting sqref="BB12:BK20">
    <cfRule type="expression" dxfId="64" priority="42">
      <formula>$AO$11&gt;0</formula>
    </cfRule>
  </conditionalFormatting>
  <conditionalFormatting sqref="BB25:BK33">
    <cfRule type="expression" dxfId="63" priority="41">
      <formula>$AO$11&gt;0</formula>
    </cfRule>
  </conditionalFormatting>
  <conditionalFormatting sqref="C50:L50">
    <cfRule type="expression" dxfId="62" priority="38">
      <formula>MOD(C50,1)=0</formula>
    </cfRule>
  </conditionalFormatting>
  <conditionalFormatting sqref="P50:Y50">
    <cfRule type="expression" dxfId="61" priority="37">
      <formula>MOD(P50,1)=0</formula>
    </cfRule>
  </conditionalFormatting>
  <conditionalFormatting sqref="AC50:AL50">
    <cfRule type="expression" dxfId="60" priority="36">
      <formula>MOD(AC50,1)=0</formula>
    </cfRule>
  </conditionalFormatting>
  <conditionalFormatting sqref="M50">
    <cfRule type="expression" dxfId="59" priority="35">
      <formula>MOD(M50,1)=0</formula>
    </cfRule>
  </conditionalFormatting>
  <conditionalFormatting sqref="Z50">
    <cfRule type="expression" dxfId="58" priority="34">
      <formula>MOD(Z50,1)=0</formula>
    </cfRule>
  </conditionalFormatting>
  <conditionalFormatting sqref="AM50">
    <cfRule type="expression" dxfId="57" priority="33">
      <formula>MOD(AM50,1)=0</formula>
    </cfRule>
  </conditionalFormatting>
  <conditionalFormatting sqref="D12:D19 F12:F19 H12:H19 J12:J19 L12:L19">
    <cfRule type="expression" dxfId="56" priority="31">
      <formula>AND(COUNTIF(研修時数,C12)&gt;0,D12="")</formula>
    </cfRule>
  </conditionalFormatting>
  <conditionalFormatting sqref="Q12:Q19 S12:S19 U12:U19 W12:W19 Y12:Y19">
    <cfRule type="expression" dxfId="55" priority="29">
      <formula>AND(COUNTIF(研修時数,P12)&gt;0,Q12="")</formula>
    </cfRule>
  </conditionalFormatting>
  <conditionalFormatting sqref="AD12:AD19 AF12:AF19 AH12:AH19 AJ12:AJ19 AL12:AL19">
    <cfRule type="expression" dxfId="54" priority="27">
      <formula>AND(COUNTIF(研修時数,AC12)&gt;0,AD12="")</formula>
    </cfRule>
  </conditionalFormatting>
  <conditionalFormatting sqref="AP12:AY19">
    <cfRule type="expression" dxfId="53" priority="25">
      <formula>COUNTIF(研修時数,AP12)&gt;0</formula>
    </cfRule>
    <cfRule type="expression" dxfId="52" priority="26">
      <formula>$AO$11&gt;0</formula>
    </cfRule>
  </conditionalFormatting>
  <conditionalFormatting sqref="AQ12:AQ19 AS12:AS19 AU12:AU19 AW12:AW19 AY12:AY19">
    <cfRule type="expression" dxfId="51" priority="24">
      <formula>AND(COUNTIF(研修時数,AP12)&gt;0,AQ12="")</formula>
    </cfRule>
  </conditionalFormatting>
  <conditionalFormatting sqref="C25:L32">
    <cfRule type="expression" dxfId="50" priority="22">
      <formula>COUNTIF(研修時数,C25)&gt;0</formula>
    </cfRule>
    <cfRule type="expression" dxfId="49" priority="23">
      <formula>$B$24&gt;0</formula>
    </cfRule>
  </conditionalFormatting>
  <conditionalFormatting sqref="D25:D32 F25:F32 H25:H32 J25:J32 L25:L32">
    <cfRule type="expression" dxfId="48" priority="21">
      <formula>AND(COUNTIF(研修時数,C25)&gt;0,D25="")</formula>
    </cfRule>
  </conditionalFormatting>
  <conditionalFormatting sqref="P25:Y32">
    <cfRule type="expression" dxfId="47" priority="19">
      <formula>COUNTIF(研修時数,P25)&gt;0</formula>
    </cfRule>
    <cfRule type="expression" dxfId="46" priority="20">
      <formula>$O$24&gt;0</formula>
    </cfRule>
  </conditionalFormatting>
  <conditionalFormatting sqref="Q25:Q32 S25:S32 U25:U32 W25:W32 Y25:Y32">
    <cfRule type="expression" dxfId="45" priority="18">
      <formula>AND(COUNTIF(研修時数,P25)&gt;0,Q25="")</formula>
    </cfRule>
  </conditionalFormatting>
  <conditionalFormatting sqref="AC25:AL32">
    <cfRule type="expression" dxfId="44" priority="16">
      <formula>COUNTIF(研修時数,AC25)&gt;0</formula>
    </cfRule>
    <cfRule type="expression" dxfId="43" priority="17">
      <formula>$AB$24&gt;0</formula>
    </cfRule>
  </conditionalFormatting>
  <conditionalFormatting sqref="AD25:AD32 AF25:AF32 AH25:AH32 AJ25:AJ32 AL25:AL32">
    <cfRule type="expression" dxfId="42" priority="15">
      <formula>AND(COUNTIF(研修時数,AC25)&gt;0,AD25="")</formula>
    </cfRule>
  </conditionalFormatting>
  <conditionalFormatting sqref="C41:L48">
    <cfRule type="expression" dxfId="41" priority="13">
      <formula>COUNTIF(研修時数,C41)&gt;0</formula>
    </cfRule>
    <cfRule type="expression" dxfId="40" priority="14">
      <formula>$B$40&gt;0</formula>
    </cfRule>
  </conditionalFormatting>
  <conditionalFormatting sqref="D41:D48 F41:F48 H41:H48 J41:J48 L41:L48">
    <cfRule type="expression" dxfId="39" priority="12">
      <formula>AND(COUNTIF(研修時数,C41)&gt;0,D41="")</formula>
    </cfRule>
  </conditionalFormatting>
  <conditionalFormatting sqref="P41:Y48">
    <cfRule type="expression" dxfId="38" priority="10">
      <formula>COUNTIF(研修時数,P41)&gt;0</formula>
    </cfRule>
    <cfRule type="expression" dxfId="37" priority="11">
      <formula>$O$40&gt;0</formula>
    </cfRule>
  </conditionalFormatting>
  <conditionalFormatting sqref="Q41:Q48 S41:S48 U41:U48 W41:W48 Y41:Y48">
    <cfRule type="expression" dxfId="36" priority="9">
      <formula>AND(COUNTIF(研修時数,P41)&gt;0,Q41="")</formula>
    </cfRule>
  </conditionalFormatting>
  <conditionalFormatting sqref="AC41:AL48">
    <cfRule type="expression" dxfId="35" priority="7">
      <formula>COUNTIF(研修時数,AC41)&gt;0</formula>
    </cfRule>
    <cfRule type="expression" dxfId="34" priority="8">
      <formula>$AB$40&gt;0</formula>
    </cfRule>
  </conditionalFormatting>
  <conditionalFormatting sqref="AD41:AD48 AF41:AF48 AH41:AH48 AJ41:AJ48 AL41:AL48">
    <cfRule type="expression" dxfId="33" priority="6">
      <formula>AND(COUNTIF(研修時数,AC41)&gt;0,AD41="")</formula>
    </cfRule>
  </conditionalFormatting>
  <conditionalFormatting sqref="O21:Y21">
    <cfRule type="expression" dxfId="32" priority="5">
      <formula>Z20&gt;Z21</formula>
    </cfRule>
  </conditionalFormatting>
  <conditionalFormatting sqref="AB21:AL21">
    <cfRule type="expression" dxfId="31" priority="4">
      <formula>AM20&gt;AM21</formula>
    </cfRule>
  </conditionalFormatting>
  <conditionalFormatting sqref="O35:Y35">
    <cfRule type="expression" dxfId="30" priority="3">
      <formula>Z32&gt;Z35</formula>
    </cfRule>
  </conditionalFormatting>
  <conditionalFormatting sqref="AB35:AL35">
    <cfRule type="expression" dxfId="29" priority="2">
      <formula>AM32&gt;AM35</formula>
    </cfRule>
  </conditionalFormatting>
  <conditionalFormatting sqref="AB51:AL51">
    <cfRule type="expression" dxfId="28" priority="1">
      <formula>AM48&gt;AM51</formula>
    </cfRule>
  </conditionalFormatting>
  <dataValidations count="3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C25:L32 P25:Y32 AC25:AL32 AP25:AY32 BB25:BK33 C41:L48 P41:Y48 AC41:AL48">
      <formula1>LEN(C12)&lt;=2</formula1>
    </dataValidation>
    <dataValidation type="custom" imeMode="on" showInputMessage="1" showErrorMessage="1" error="入力は2文字以内です。" promptTitle="何もないときは「 ・ 」を入力してください。" prompt="　" sqref="P12:Y19 AC12:AL19 AP12:AY19 BB12:BK20">
      <formula1>LEN(P12)&lt;=2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202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90"/>
      <c r="D8" s="590"/>
      <c r="E8" s="590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85" t="s">
        <v>11</v>
      </c>
      <c r="D11" s="584"/>
      <c r="E11" s="585" t="s">
        <v>106</v>
      </c>
      <c r="F11" s="584"/>
      <c r="G11" s="585" t="s">
        <v>107</v>
      </c>
      <c r="H11" s="584"/>
      <c r="I11" s="585" t="s">
        <v>108</v>
      </c>
      <c r="J11" s="584"/>
      <c r="K11" s="583" t="s">
        <v>85</v>
      </c>
      <c r="L11" s="584"/>
      <c r="M11" s="146"/>
      <c r="O11" s="346"/>
      <c r="P11" s="585" t="s">
        <v>11</v>
      </c>
      <c r="Q11" s="584"/>
      <c r="R11" s="585" t="s">
        <v>106</v>
      </c>
      <c r="S11" s="584"/>
      <c r="T11" s="585" t="s">
        <v>107</v>
      </c>
      <c r="U11" s="584"/>
      <c r="V11" s="585" t="s">
        <v>108</v>
      </c>
      <c r="W11" s="584"/>
      <c r="X11" s="583" t="s">
        <v>85</v>
      </c>
      <c r="Y11" s="584"/>
      <c r="Z11" s="146"/>
      <c r="AB11" s="346"/>
      <c r="AC11" s="585" t="s">
        <v>11</v>
      </c>
      <c r="AD11" s="584"/>
      <c r="AE11" s="585" t="s">
        <v>106</v>
      </c>
      <c r="AF11" s="584"/>
      <c r="AG11" s="585" t="s">
        <v>107</v>
      </c>
      <c r="AH11" s="584"/>
      <c r="AI11" s="585" t="s">
        <v>108</v>
      </c>
      <c r="AJ11" s="584"/>
      <c r="AK11" s="583" t="s">
        <v>85</v>
      </c>
      <c r="AL11" s="584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1">
        <f>SUM(C12:C19)</f>
        <v>8</v>
      </c>
      <c r="D20" s="589"/>
      <c r="E20" s="591">
        <f>SUM(E12:E19)</f>
        <v>8</v>
      </c>
      <c r="F20" s="589"/>
      <c r="G20" s="591">
        <f>SUM(G12:G19)</f>
        <v>8</v>
      </c>
      <c r="H20" s="589"/>
      <c r="I20" s="591">
        <f>SUM(I12:I19)</f>
        <v>8</v>
      </c>
      <c r="J20" s="589"/>
      <c r="K20" s="591">
        <f>SUM(K12:K19)</f>
        <v>8</v>
      </c>
      <c r="L20" s="589"/>
      <c r="N20" s="365"/>
      <c r="O20" s="364"/>
      <c r="P20" s="591">
        <f>SUM(P12:P19)</f>
        <v>8</v>
      </c>
      <c r="Q20" s="589"/>
      <c r="R20" s="591">
        <f>SUM(R12:R19)</f>
        <v>8</v>
      </c>
      <c r="S20" s="589"/>
      <c r="T20" s="591">
        <f>SUM(T12:T19)</f>
        <v>8</v>
      </c>
      <c r="U20" s="589"/>
      <c r="V20" s="591">
        <f>SUM(V12:V19)</f>
        <v>8</v>
      </c>
      <c r="W20" s="589"/>
      <c r="X20" s="591">
        <f>SUM(X12:X19)</f>
        <v>8</v>
      </c>
      <c r="Y20" s="589"/>
      <c r="AA20" s="365"/>
      <c r="AB20" s="364"/>
      <c r="AC20" s="591">
        <f>SUM(AC12:AC19)</f>
        <v>8</v>
      </c>
      <c r="AD20" s="589"/>
      <c r="AE20" s="591">
        <f>SUM(AE12:AE19)</f>
        <v>8</v>
      </c>
      <c r="AF20" s="589"/>
      <c r="AG20" s="591">
        <f>SUM(AG12:AG19)</f>
        <v>8</v>
      </c>
      <c r="AH20" s="589"/>
      <c r="AI20" s="591">
        <f>SUM(AI12:AI19)</f>
        <v>8</v>
      </c>
      <c r="AJ20" s="589"/>
      <c r="AK20" s="591">
        <f>SUM(AK12:AK19)</f>
        <v>8</v>
      </c>
      <c r="AL20" s="589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181</v>
      </c>
      <c r="C23" s="340"/>
      <c r="D23" s="117"/>
      <c r="E23" s="367"/>
      <c r="F23" s="340"/>
      <c r="G23" s="343"/>
      <c r="I23" s="147"/>
      <c r="K23" s="147"/>
      <c r="O23" s="340" t="s">
        <v>181</v>
      </c>
      <c r="P23" s="340"/>
      <c r="R23" s="367"/>
      <c r="S23" s="340"/>
      <c r="T23" s="343"/>
      <c r="V23" s="147"/>
      <c r="X23" s="147"/>
      <c r="Z23" s="325"/>
      <c r="AA23" s="368"/>
      <c r="AB23" s="340" t="s">
        <v>181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180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180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180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85" t="s">
        <v>11</v>
      </c>
      <c r="D24" s="584"/>
      <c r="E24" s="585" t="s">
        <v>106</v>
      </c>
      <c r="F24" s="584"/>
      <c r="G24" s="585" t="s">
        <v>107</v>
      </c>
      <c r="H24" s="584"/>
      <c r="I24" s="585" t="s">
        <v>108</v>
      </c>
      <c r="J24" s="584"/>
      <c r="K24" s="583" t="s">
        <v>85</v>
      </c>
      <c r="L24" s="584"/>
      <c r="M24" s="319"/>
      <c r="O24" s="346"/>
      <c r="P24" s="585" t="s">
        <v>11</v>
      </c>
      <c r="Q24" s="584"/>
      <c r="R24" s="585" t="s">
        <v>106</v>
      </c>
      <c r="S24" s="584"/>
      <c r="T24" s="585" t="s">
        <v>107</v>
      </c>
      <c r="U24" s="584"/>
      <c r="V24" s="585" t="s">
        <v>108</v>
      </c>
      <c r="W24" s="584"/>
      <c r="X24" s="583" t="s">
        <v>85</v>
      </c>
      <c r="Y24" s="584"/>
      <c r="Z24" s="325"/>
      <c r="AA24" s="234"/>
      <c r="AB24" s="346"/>
      <c r="AC24" s="585" t="s">
        <v>11</v>
      </c>
      <c r="AD24" s="584"/>
      <c r="AE24" s="585" t="s">
        <v>106</v>
      </c>
      <c r="AF24" s="584"/>
      <c r="AG24" s="585" t="s">
        <v>107</v>
      </c>
      <c r="AH24" s="584"/>
      <c r="AI24" s="585" t="s">
        <v>108</v>
      </c>
      <c r="AJ24" s="584"/>
      <c r="AK24" s="583" t="s">
        <v>85</v>
      </c>
      <c r="AL24" s="584"/>
      <c r="AM24" s="325"/>
      <c r="AO24" s="326"/>
      <c r="AP24" s="590"/>
      <c r="AQ24" s="590"/>
      <c r="AR24" s="590"/>
      <c r="AS24" s="590"/>
      <c r="AT24" s="590"/>
      <c r="AU24" s="590"/>
      <c r="AV24" s="590"/>
      <c r="AW24" s="590"/>
      <c r="AX24" s="590"/>
      <c r="AY24" s="590"/>
      <c r="BB24" s="393">
        <f>IF(OR(LEFT(週時程表!Q7,1)="高",LEFT(週時程表!Q7,1)="特"),1,0)</f>
        <v>0</v>
      </c>
      <c r="BC24" s="585" t="s">
        <v>11</v>
      </c>
      <c r="BD24" s="584"/>
      <c r="BE24" s="585" t="s">
        <v>106</v>
      </c>
      <c r="BF24" s="584"/>
      <c r="BG24" s="585" t="s">
        <v>107</v>
      </c>
      <c r="BH24" s="584"/>
      <c r="BI24" s="585" t="s">
        <v>108</v>
      </c>
      <c r="BJ24" s="584"/>
      <c r="BK24" s="583" t="s">
        <v>85</v>
      </c>
      <c r="BL24" s="584"/>
      <c r="BM24" s="362"/>
      <c r="BN24" s="363"/>
      <c r="BO24" s="346"/>
      <c r="BP24" s="585" t="s">
        <v>11</v>
      </c>
      <c r="BQ24" s="584"/>
      <c r="BR24" s="585" t="s">
        <v>106</v>
      </c>
      <c r="BS24" s="584"/>
      <c r="BT24" s="585" t="s">
        <v>107</v>
      </c>
      <c r="BU24" s="584"/>
      <c r="BV24" s="585" t="s">
        <v>108</v>
      </c>
      <c r="BW24" s="584"/>
      <c r="BX24" s="583" t="s">
        <v>85</v>
      </c>
      <c r="BY24" s="584"/>
      <c r="BZ24" s="362"/>
      <c r="CA24" s="363"/>
      <c r="CB24" s="346"/>
      <c r="CC24" s="585" t="s">
        <v>11</v>
      </c>
      <c r="CD24" s="584"/>
      <c r="CE24" s="585" t="s">
        <v>106</v>
      </c>
      <c r="CF24" s="584"/>
      <c r="CG24" s="585" t="s">
        <v>107</v>
      </c>
      <c r="CH24" s="584"/>
      <c r="CI24" s="585" t="s">
        <v>108</v>
      </c>
      <c r="CJ24" s="584"/>
      <c r="CK24" s="583" t="s">
        <v>85</v>
      </c>
      <c r="CL24" s="584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1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1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1">
        <f>SUM(C25:C32)</f>
        <v>8</v>
      </c>
      <c r="D33" s="589"/>
      <c r="E33" s="591">
        <f>SUM(E25:E32)</f>
        <v>8</v>
      </c>
      <c r="F33" s="589"/>
      <c r="G33" s="591">
        <f>SUM(G25:G32)</f>
        <v>8</v>
      </c>
      <c r="H33" s="589"/>
      <c r="I33" s="591">
        <f>SUM(I25:I32)</f>
        <v>8</v>
      </c>
      <c r="J33" s="589"/>
      <c r="K33" s="591">
        <f>SUM(K25:K32)</f>
        <v>8</v>
      </c>
      <c r="L33" s="589"/>
      <c r="M33" s="362"/>
      <c r="N33" s="363"/>
      <c r="O33" s="364"/>
      <c r="P33" s="588">
        <f>SUM(P25:Q32)</f>
        <v>8</v>
      </c>
      <c r="Q33" s="589"/>
      <c r="R33" s="588">
        <f t="shared" ref="R33" si="0">SUM(R25:S32)</f>
        <v>8</v>
      </c>
      <c r="S33" s="589"/>
      <c r="T33" s="588">
        <f t="shared" ref="T33" si="1">SUM(T25:U32)</f>
        <v>8</v>
      </c>
      <c r="U33" s="589"/>
      <c r="V33" s="588">
        <f t="shared" ref="V33" si="2">SUM(V25:W32)</f>
        <v>8</v>
      </c>
      <c r="W33" s="589"/>
      <c r="X33" s="588">
        <f t="shared" ref="X33" si="3">SUM(X25:Y32)</f>
        <v>8</v>
      </c>
      <c r="Y33" s="589"/>
      <c r="Z33" s="362"/>
      <c r="AA33" s="363"/>
      <c r="AB33" s="364"/>
      <c r="AC33" s="588">
        <f>SUM(AC25:AD32)</f>
        <v>8</v>
      </c>
      <c r="AD33" s="589"/>
      <c r="AE33" s="588">
        <f t="shared" ref="AE33" si="4">SUM(AE25:AF32)</f>
        <v>8</v>
      </c>
      <c r="AF33" s="589"/>
      <c r="AG33" s="588">
        <f t="shared" ref="AG33" si="5">SUM(AG25:AH32)</f>
        <v>8</v>
      </c>
      <c r="AH33" s="589"/>
      <c r="AI33" s="588">
        <f t="shared" ref="AI33" si="6">SUM(AI25:AJ32)</f>
        <v>8</v>
      </c>
      <c r="AJ33" s="589"/>
      <c r="AK33" s="588">
        <f t="shared" ref="AK33" si="7">SUM(AK25:AL32)</f>
        <v>8</v>
      </c>
      <c r="AL33" s="589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220</v>
      </c>
      <c r="BC33" s="586">
        <f ca="1">SUM(BC25:BD32)</f>
        <v>0</v>
      </c>
      <c r="BD33" s="587"/>
      <c r="BE33" s="586">
        <f ca="1">SUM(BE25:BF32)</f>
        <v>0</v>
      </c>
      <c r="BF33" s="587"/>
      <c r="BG33" s="586">
        <f ca="1">SUM(BG25:BH32)</f>
        <v>0</v>
      </c>
      <c r="BH33" s="587"/>
      <c r="BI33" s="586">
        <f ca="1">SUM(BI25:BJ32)</f>
        <v>0</v>
      </c>
      <c r="BJ33" s="587"/>
      <c r="BK33" s="586">
        <f ca="1">SUM(BK25:BL32)</f>
        <v>0</v>
      </c>
      <c r="BL33" s="587"/>
      <c r="BM33" s="408">
        <f ca="1">SUM(BC33:BL33)*2</f>
        <v>0</v>
      </c>
      <c r="BN33" s="381"/>
      <c r="BO33" s="410" t="s">
        <v>220</v>
      </c>
      <c r="BP33" s="586">
        <f ca="1">SUM(BP25:BQ32)</f>
        <v>0</v>
      </c>
      <c r="BQ33" s="587"/>
      <c r="BR33" s="586">
        <f ca="1">SUM(BR25:BS32)</f>
        <v>0</v>
      </c>
      <c r="BS33" s="587"/>
      <c r="BT33" s="586">
        <f ca="1">SUM(BT25:BU32)</f>
        <v>0</v>
      </c>
      <c r="BU33" s="587"/>
      <c r="BV33" s="586">
        <f ca="1">SUM(BV25:BW32)</f>
        <v>0</v>
      </c>
      <c r="BW33" s="587"/>
      <c r="BX33" s="586">
        <f ca="1">SUM(BX25:BY32)</f>
        <v>0</v>
      </c>
      <c r="BY33" s="587"/>
      <c r="BZ33" s="408">
        <f ca="1">SUM(BP33:BY33)*2</f>
        <v>0</v>
      </c>
      <c r="CA33" s="381"/>
      <c r="CB33" s="410" t="s">
        <v>220</v>
      </c>
      <c r="CC33" s="586">
        <f ca="1">SUM(CC25:CD32)</f>
        <v>0</v>
      </c>
      <c r="CD33" s="587"/>
      <c r="CE33" s="586">
        <f ca="1">SUM(CE25:CF32)</f>
        <v>0</v>
      </c>
      <c r="CF33" s="587"/>
      <c r="CG33" s="586">
        <f ca="1">SUM(CG25:CH32)</f>
        <v>0</v>
      </c>
      <c r="CH33" s="587"/>
      <c r="CI33" s="586">
        <f ca="1">SUM(CI25:CJ32)</f>
        <v>0</v>
      </c>
      <c r="CJ33" s="587"/>
      <c r="CK33" s="586">
        <f ca="1">SUM(CK25:CL32)</f>
        <v>0</v>
      </c>
      <c r="CL33" s="587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221</v>
      </c>
      <c r="BC34" s="582">
        <f>C33-(COUNTIF(週時程表!C25:D32,"・")+COUNTIFS(週時程表!C25:C32,"・",週時程表!D25:D32,""))*0.5</f>
        <v>0</v>
      </c>
      <c r="BD34" s="582"/>
      <c r="BE34" s="582">
        <f>E33-(COUNTIF(週時程表!E25:F32,"・")+COUNTIFS(週時程表!E25:E32,"・",週時程表!F25:F32,""))*0.5</f>
        <v>0</v>
      </c>
      <c r="BF34" s="582"/>
      <c r="BG34" s="582">
        <f>G33-(COUNTIF(週時程表!G25:H32,"・")+COUNTIFS(週時程表!G25:G32,"・",週時程表!H25:H32,""))*0.5</f>
        <v>0</v>
      </c>
      <c r="BH34" s="582"/>
      <c r="BI34" s="582">
        <f>I33-(COUNTIF(週時程表!I25:J32,"・")+COUNTIFS(週時程表!I25:I32,"・",週時程表!J25:J32,""))*0.5</f>
        <v>0</v>
      </c>
      <c r="BJ34" s="582"/>
      <c r="BK34" s="582">
        <f>K33-(COUNTIF(週時程表!K25:L32,"・")+COUNTIFS(週時程表!K25:K32,"・",週時程表!L25:L32,""))*0.5</f>
        <v>0</v>
      </c>
      <c r="BL34" s="582"/>
      <c r="BM34" s="409">
        <f>SUM(BC34:BK34)</f>
        <v>0</v>
      </c>
      <c r="BN34" s="389"/>
      <c r="BO34" s="411" t="s">
        <v>221</v>
      </c>
      <c r="BP34" s="582">
        <f>P33-(COUNTIF(週時程表!P25:Q32,"・")+COUNTIFS(週時程表!P25:P32,"・",週時程表!Q25:Q32,""))*0.5</f>
        <v>0</v>
      </c>
      <c r="BQ34" s="582"/>
      <c r="BR34" s="582">
        <f>R33-(COUNTIF(週時程表!R25:S32,"・")+COUNTIFS(週時程表!R25:R32,"・",週時程表!S25:S32,""))*0.5</f>
        <v>0</v>
      </c>
      <c r="BS34" s="582"/>
      <c r="BT34" s="582">
        <f>T33-(COUNTIF(週時程表!T25:U32,"・")+COUNTIFS(週時程表!T25:T32,"・",週時程表!U25:U32,""))*0.5</f>
        <v>0</v>
      </c>
      <c r="BU34" s="582"/>
      <c r="BV34" s="582">
        <f>V33-(COUNTIF(週時程表!V25:W32,"・")+COUNTIFS(週時程表!V25:V32,"・",週時程表!W25:W32,""))*0.5</f>
        <v>0</v>
      </c>
      <c r="BW34" s="582"/>
      <c r="BX34" s="582">
        <f>X33-(COUNTIF(週時程表!X25:Y32,"・")+COUNTIFS(週時程表!X25:X32,"・",週時程表!Y25:Y32,""))*0.5</f>
        <v>0</v>
      </c>
      <c r="BY34" s="582"/>
      <c r="BZ34" s="409">
        <f>SUM(BP34:BX34)</f>
        <v>0</v>
      </c>
      <c r="CA34" s="389"/>
      <c r="CB34" s="411" t="s">
        <v>221</v>
      </c>
      <c r="CC34" s="582">
        <f>AC33-(COUNTIF(週時程表!AC25:AD32,"・")+COUNTIFS(週時程表!AC25:AC32,"・",週時程表!AD25:AD32,""))*0.5</f>
        <v>0</v>
      </c>
      <c r="CD34" s="582"/>
      <c r="CE34" s="582">
        <f>AE33-(COUNTIF(週時程表!AE25:AF32,"・")+COUNTIFS(週時程表!AE25:AE32,"・",週時程表!AF25:AF32,""))*0.5</f>
        <v>0</v>
      </c>
      <c r="CF34" s="582"/>
      <c r="CG34" s="582">
        <f>AG33-(COUNTIF(週時程表!AG25:AH32,"・")+COUNTIFS(週時程表!AG25:AG32,"・",週時程表!AH25:AH32,""))*0.5</f>
        <v>0</v>
      </c>
      <c r="CH34" s="582"/>
      <c r="CI34" s="582">
        <f>AI33-(COUNTIF(週時程表!AI25:AJ32,"・")+COUNTIFS(週時程表!AI25:AI32,"・",週時程表!AJ25:AJ32,""))*0.5</f>
        <v>0</v>
      </c>
      <c r="CJ34" s="582"/>
      <c r="CK34" s="582">
        <f>AK33-(COUNTIF(週時程表!AK25:AL32,"・")+COUNTIFS(週時程表!AK25:AK32,"・",週時程表!AL25:AL32,""))*0.5</f>
        <v>0</v>
      </c>
      <c r="CL34" s="582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182</v>
      </c>
      <c r="C39" s="340"/>
      <c r="D39" s="117"/>
      <c r="E39" s="367"/>
      <c r="F39" s="340"/>
      <c r="G39" s="343"/>
      <c r="I39" s="147"/>
      <c r="K39" s="147"/>
      <c r="O39" s="340" t="s">
        <v>182</v>
      </c>
      <c r="P39" s="340"/>
      <c r="R39" s="367"/>
      <c r="S39" s="340"/>
      <c r="T39" s="343"/>
      <c r="V39" s="147"/>
      <c r="X39" s="147"/>
      <c r="Z39" s="325"/>
      <c r="AA39" s="368"/>
      <c r="AB39" s="340" t="s">
        <v>182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183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183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183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85" t="s">
        <v>11</v>
      </c>
      <c r="D40" s="584"/>
      <c r="E40" s="585" t="s">
        <v>106</v>
      </c>
      <c r="F40" s="584"/>
      <c r="G40" s="585" t="s">
        <v>107</v>
      </c>
      <c r="H40" s="584"/>
      <c r="I40" s="585" t="s">
        <v>108</v>
      </c>
      <c r="J40" s="584"/>
      <c r="K40" s="583" t="s">
        <v>85</v>
      </c>
      <c r="L40" s="584"/>
      <c r="M40" s="319"/>
      <c r="O40" s="346"/>
      <c r="P40" s="585" t="s">
        <v>11</v>
      </c>
      <c r="Q40" s="584"/>
      <c r="R40" s="585" t="s">
        <v>106</v>
      </c>
      <c r="S40" s="584"/>
      <c r="T40" s="585" t="s">
        <v>107</v>
      </c>
      <c r="U40" s="584"/>
      <c r="V40" s="585" t="s">
        <v>108</v>
      </c>
      <c r="W40" s="584"/>
      <c r="X40" s="583" t="s">
        <v>85</v>
      </c>
      <c r="Y40" s="584"/>
      <c r="Z40" s="325"/>
      <c r="AA40" s="234"/>
      <c r="AB40" s="346"/>
      <c r="AC40" s="585" t="s">
        <v>11</v>
      </c>
      <c r="AD40" s="584"/>
      <c r="AE40" s="585" t="s">
        <v>106</v>
      </c>
      <c r="AF40" s="584"/>
      <c r="AG40" s="585" t="s">
        <v>107</v>
      </c>
      <c r="AH40" s="584"/>
      <c r="AI40" s="585" t="s">
        <v>108</v>
      </c>
      <c r="AJ40" s="584"/>
      <c r="AK40" s="583" t="s">
        <v>85</v>
      </c>
      <c r="AL40" s="584"/>
      <c r="AM40" s="325"/>
      <c r="AO40" s="326"/>
      <c r="AP40" s="590"/>
      <c r="AQ40" s="590"/>
      <c r="AR40" s="590"/>
      <c r="AS40" s="590"/>
      <c r="AT40" s="590"/>
      <c r="AU40" s="590"/>
      <c r="AV40" s="590"/>
      <c r="AW40" s="590"/>
      <c r="AX40" s="590"/>
      <c r="AY40" s="590"/>
      <c r="BB40" s="346"/>
      <c r="BC40" s="592" t="s">
        <v>11</v>
      </c>
      <c r="BD40" s="593"/>
      <c r="BE40" s="592" t="s">
        <v>106</v>
      </c>
      <c r="BF40" s="593"/>
      <c r="BG40" s="592" t="s">
        <v>107</v>
      </c>
      <c r="BH40" s="593"/>
      <c r="BI40" s="592" t="s">
        <v>108</v>
      </c>
      <c r="BJ40" s="593"/>
      <c r="BK40" s="594" t="s">
        <v>85</v>
      </c>
      <c r="BL40" s="593"/>
      <c r="BM40" s="376"/>
      <c r="BN40" s="392"/>
      <c r="BO40" s="393"/>
      <c r="BP40" s="592" t="s">
        <v>11</v>
      </c>
      <c r="BQ40" s="593"/>
      <c r="BR40" s="592" t="s">
        <v>106</v>
      </c>
      <c r="BS40" s="593"/>
      <c r="BT40" s="592" t="s">
        <v>107</v>
      </c>
      <c r="BU40" s="593"/>
      <c r="BV40" s="592" t="s">
        <v>108</v>
      </c>
      <c r="BW40" s="593"/>
      <c r="BX40" s="594" t="s">
        <v>85</v>
      </c>
      <c r="BY40" s="593"/>
      <c r="BZ40" s="376"/>
      <c r="CA40" s="392"/>
      <c r="CB40" s="393"/>
      <c r="CC40" s="592" t="s">
        <v>11</v>
      </c>
      <c r="CD40" s="593"/>
      <c r="CE40" s="592" t="s">
        <v>106</v>
      </c>
      <c r="CF40" s="593"/>
      <c r="CG40" s="592" t="s">
        <v>107</v>
      </c>
      <c r="CH40" s="593"/>
      <c r="CI40" s="592" t="s">
        <v>108</v>
      </c>
      <c r="CJ40" s="593"/>
      <c r="CK40" s="594" t="s">
        <v>85</v>
      </c>
      <c r="CL40" s="593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8">
        <f>SUM(C41:D48)</f>
        <v>8</v>
      </c>
      <c r="D49" s="589"/>
      <c r="E49" s="588">
        <f t="shared" ref="E49" si="8">SUM(E41:F48)</f>
        <v>8</v>
      </c>
      <c r="F49" s="589"/>
      <c r="G49" s="588">
        <f t="shared" ref="G49" si="9">SUM(G41:H48)</f>
        <v>8</v>
      </c>
      <c r="H49" s="589"/>
      <c r="I49" s="588">
        <f t="shared" ref="I49" si="10">SUM(I41:J48)</f>
        <v>8</v>
      </c>
      <c r="J49" s="589"/>
      <c r="K49" s="588">
        <f t="shared" ref="K49" si="11">SUM(K41:L48)</f>
        <v>8</v>
      </c>
      <c r="L49" s="589"/>
      <c r="M49" s="362"/>
      <c r="N49" s="363"/>
      <c r="O49" s="364"/>
      <c r="P49" s="588">
        <f>SUM(P41:Q48)</f>
        <v>8</v>
      </c>
      <c r="Q49" s="589"/>
      <c r="R49" s="588">
        <f t="shared" ref="R49" si="12">SUM(R41:S48)</f>
        <v>8</v>
      </c>
      <c r="S49" s="589"/>
      <c r="T49" s="588">
        <f t="shared" ref="T49" si="13">SUM(T41:U48)</f>
        <v>8</v>
      </c>
      <c r="U49" s="589"/>
      <c r="V49" s="588">
        <f t="shared" ref="V49" si="14">SUM(V41:W48)</f>
        <v>8</v>
      </c>
      <c r="W49" s="589"/>
      <c r="X49" s="588">
        <f t="shared" ref="X49" si="15">SUM(X41:Y48)</f>
        <v>8</v>
      </c>
      <c r="Y49" s="589"/>
      <c r="Z49" s="362"/>
      <c r="AA49" s="363"/>
      <c r="AB49" s="364"/>
      <c r="AC49" s="588">
        <f>SUM(AC41:AD48)</f>
        <v>8</v>
      </c>
      <c r="AD49" s="589"/>
      <c r="AE49" s="588">
        <f t="shared" ref="AE49" si="16">SUM(AE41:AF48)</f>
        <v>8</v>
      </c>
      <c r="AF49" s="589"/>
      <c r="AG49" s="588">
        <f t="shared" ref="AG49" si="17">SUM(AG41:AH48)</f>
        <v>8</v>
      </c>
      <c r="AH49" s="589"/>
      <c r="AI49" s="588">
        <f t="shared" ref="AI49" si="18">SUM(AI41:AJ48)</f>
        <v>8</v>
      </c>
      <c r="AJ49" s="589"/>
      <c r="AK49" s="588">
        <f t="shared" ref="AK49" si="19">SUM(AK41:AL48)</f>
        <v>8</v>
      </c>
      <c r="AL49" s="589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220</v>
      </c>
      <c r="BC49" s="586">
        <f ca="1">SUM(BC41:BD48)</f>
        <v>0</v>
      </c>
      <c r="BD49" s="587"/>
      <c r="BE49" s="586">
        <f ca="1">SUM(BE41:BF48)</f>
        <v>0</v>
      </c>
      <c r="BF49" s="587"/>
      <c r="BG49" s="586">
        <f ca="1">SUM(BG41:BH48)</f>
        <v>0</v>
      </c>
      <c r="BH49" s="587"/>
      <c r="BI49" s="586">
        <f ca="1">SUM(BI41:BJ48)</f>
        <v>0</v>
      </c>
      <c r="BJ49" s="587"/>
      <c r="BK49" s="586">
        <f ca="1">SUM(BK41:BL48)</f>
        <v>0</v>
      </c>
      <c r="BL49" s="587"/>
      <c r="BM49" s="408">
        <f ca="1">SUM(BC49:BL49)*2</f>
        <v>0</v>
      </c>
      <c r="BN49" s="381"/>
      <c r="BO49" s="410" t="s">
        <v>220</v>
      </c>
      <c r="BP49" s="586">
        <f ca="1">SUM(BP41:BQ48)</f>
        <v>0</v>
      </c>
      <c r="BQ49" s="587"/>
      <c r="BR49" s="586">
        <f ca="1">SUM(BR41:BS48)</f>
        <v>0</v>
      </c>
      <c r="BS49" s="587"/>
      <c r="BT49" s="586">
        <f ca="1">SUM(BT41:BU48)</f>
        <v>0</v>
      </c>
      <c r="BU49" s="587"/>
      <c r="BV49" s="586">
        <f ca="1">SUM(BV41:BW48)</f>
        <v>0</v>
      </c>
      <c r="BW49" s="587"/>
      <c r="BX49" s="586">
        <f ca="1">SUM(BX41:BY48)</f>
        <v>0</v>
      </c>
      <c r="BY49" s="587"/>
      <c r="BZ49" s="408">
        <f ca="1">SUM(BP49:BY49)*2</f>
        <v>0</v>
      </c>
      <c r="CA49" s="381"/>
      <c r="CB49" s="410" t="s">
        <v>220</v>
      </c>
      <c r="CC49" s="586">
        <f ca="1">SUM(CC41:CD48)</f>
        <v>0</v>
      </c>
      <c r="CD49" s="587"/>
      <c r="CE49" s="586">
        <f ca="1">SUM(CE41:CF48)</f>
        <v>0</v>
      </c>
      <c r="CF49" s="587"/>
      <c r="CG49" s="586">
        <f ca="1">SUM(CG41:CH48)</f>
        <v>0</v>
      </c>
      <c r="CH49" s="587"/>
      <c r="CI49" s="586">
        <f ca="1">SUM(CI41:CJ48)</f>
        <v>0</v>
      </c>
      <c r="CJ49" s="587"/>
      <c r="CK49" s="586">
        <f ca="1">SUM(CK41:CL48)</f>
        <v>0</v>
      </c>
      <c r="CL49" s="587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221</v>
      </c>
      <c r="BC50" s="582">
        <f>C49-(COUNTIF(週時程表!C41:D48,"・")+COUNTIFS(週時程表!C41:C48,"・",週時程表!D41:D48,""))*0.5</f>
        <v>0</v>
      </c>
      <c r="BD50" s="582"/>
      <c r="BE50" s="582">
        <f>E49-(COUNTIF(週時程表!E41:F48,"・")+COUNTIFS(週時程表!E41:E48,"・",週時程表!F41:F48,""))*0.5</f>
        <v>0</v>
      </c>
      <c r="BF50" s="582"/>
      <c r="BG50" s="582">
        <f>G49-(COUNTIF(週時程表!G41:H48,"・")+COUNTIFS(週時程表!G41:G48,"・",週時程表!H41:H48,""))*0.5</f>
        <v>0</v>
      </c>
      <c r="BH50" s="582"/>
      <c r="BI50" s="582">
        <f>I49-(COUNTIF(週時程表!I41:J48,"・")+COUNTIFS(週時程表!I41:I48,"・",週時程表!J41:J48,""))*0.5</f>
        <v>0</v>
      </c>
      <c r="BJ50" s="582"/>
      <c r="BK50" s="582">
        <f>K49-(COUNTIF(週時程表!K41:L48,"・")+COUNTIFS(週時程表!K41:K48,"・",週時程表!L41:L48,""))*0.5</f>
        <v>0</v>
      </c>
      <c r="BL50" s="582"/>
      <c r="BM50" s="409">
        <f>SUM(BC50:BK50)</f>
        <v>0</v>
      </c>
      <c r="BN50" s="389"/>
      <c r="BO50" s="411" t="s">
        <v>221</v>
      </c>
      <c r="BP50" s="582">
        <f>P49-(COUNTIF(週時程表!P41:Q48,"・")+COUNTIFS(週時程表!P41:P48,"・",週時程表!Q41:Q48,""))*0.5</f>
        <v>0</v>
      </c>
      <c r="BQ50" s="582"/>
      <c r="BR50" s="582">
        <f>R49-(COUNTIF(週時程表!R41:S48,"・")+COUNTIFS(週時程表!R41:R48,"・",週時程表!S41:S48,""))*0.5</f>
        <v>0</v>
      </c>
      <c r="BS50" s="582"/>
      <c r="BT50" s="582">
        <f>T49-(COUNTIF(週時程表!T41:U48,"・")+COUNTIFS(週時程表!T41:T48,"・",週時程表!U41:U48,""))*0.5</f>
        <v>0</v>
      </c>
      <c r="BU50" s="582"/>
      <c r="BV50" s="582">
        <f>V49-(COUNTIF(週時程表!V41:W48,"・")+COUNTIFS(週時程表!V41:V48,"・",週時程表!W41:W48,""))*0.5</f>
        <v>0</v>
      </c>
      <c r="BW50" s="582"/>
      <c r="BX50" s="582">
        <f>X49-(COUNTIF(週時程表!X41:Y48,"・")+COUNTIFS(週時程表!X41:X48,"・",週時程表!Y41:Y48,""))*0.5</f>
        <v>0</v>
      </c>
      <c r="BY50" s="582"/>
      <c r="BZ50" s="409">
        <f>SUM(BP50:BX50)</f>
        <v>0</v>
      </c>
      <c r="CA50" s="389"/>
      <c r="CB50" s="411" t="s">
        <v>221</v>
      </c>
      <c r="CC50" s="582">
        <f>AC49-(COUNTIF(週時程表!AC41:AD48,"・")+COUNTIFS(週時程表!AC41:AC48,"・",週時程表!AD41:AD48,""))*0.5</f>
        <v>0</v>
      </c>
      <c r="CD50" s="582"/>
      <c r="CE50" s="582">
        <f>AE49-(COUNTIF(週時程表!AE41:AF48,"・")+COUNTIFS(週時程表!AE41:AE48,"・",週時程表!AF41:AF48,""))*0.5</f>
        <v>0</v>
      </c>
      <c r="CF50" s="582"/>
      <c r="CG50" s="582">
        <f>AG49-(COUNTIF(週時程表!AG41:AH48,"・")+COUNTIFS(週時程表!AG41:AG48,"・",週時程表!AH41:AH48,""))*0.5</f>
        <v>0</v>
      </c>
      <c r="CH50" s="582"/>
      <c r="CI50" s="582">
        <f>AI49-(COUNTIF(週時程表!AI41:AJ48,"・")+COUNTIFS(週時程表!AI41:AI48,"・",週時程表!AJ41:AJ48,""))*0.5</f>
        <v>0</v>
      </c>
      <c r="CJ50" s="582"/>
      <c r="CK50" s="582">
        <f>AK49-(COUNTIF(週時程表!AK41:AL48,"・")+COUNTIFS(週時程表!AK41:AK48,"・",週時程表!AL41:AL48,""))*0.5</f>
        <v>0</v>
      </c>
      <c r="CL50" s="582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</mergeCells>
  <phoneticPr fontId="1"/>
  <conditionalFormatting sqref="AP25:AY32 AP12:AY19">
    <cfRule type="expression" dxfId="25" priority="43">
      <formula>#REF!&lt;&gt;4</formula>
    </cfRule>
  </conditionalFormatting>
  <conditionalFormatting sqref="B21">
    <cfRule type="expression" dxfId="24" priority="14">
      <formula>$B$21&gt;0</formula>
    </cfRule>
  </conditionalFormatting>
  <conditionalFormatting sqref="O21">
    <cfRule type="expression" dxfId="23" priority="13">
      <formula>$B$21&gt;0</formula>
    </cfRule>
  </conditionalFormatting>
  <conditionalFormatting sqref="AB21">
    <cfRule type="expression" dxfId="22" priority="12">
      <formula>$B$21&gt;0</formula>
    </cfRule>
  </conditionalFormatting>
  <conditionalFormatting sqref="B34">
    <cfRule type="expression" dxfId="21" priority="11">
      <formula>$B$21&gt;0</formula>
    </cfRule>
  </conditionalFormatting>
  <conditionalFormatting sqref="O34">
    <cfRule type="expression" dxfId="20" priority="10">
      <formula>$B$21&gt;0</formula>
    </cfRule>
  </conditionalFormatting>
  <conditionalFormatting sqref="AB34">
    <cfRule type="expression" dxfId="19" priority="9">
      <formula>$B$21&gt;0</formula>
    </cfRule>
  </conditionalFormatting>
  <conditionalFormatting sqref="AO34">
    <cfRule type="expression" dxfId="18" priority="8">
      <formula>$B$21&gt;0</formula>
    </cfRule>
  </conditionalFormatting>
  <conditionalFormatting sqref="AO21">
    <cfRule type="expression" dxfId="17" priority="7">
      <formula>$B$21&gt;0</formula>
    </cfRule>
  </conditionalFormatting>
  <conditionalFormatting sqref="M32">
    <cfRule type="cellIs" dxfId="16" priority="46" stopIfTrue="1" operator="greaterThan">
      <formula>$BH$24</formula>
    </cfRule>
  </conditionalFormatting>
  <conditionalFormatting sqref="AP41:AY48">
    <cfRule type="expression" dxfId="15" priority="5">
      <formula>#REF!&lt;&gt;4</formula>
    </cfRule>
  </conditionalFormatting>
  <conditionalFormatting sqref="B50">
    <cfRule type="expression" dxfId="14" priority="4">
      <formula>$B$21&gt;0</formula>
    </cfRule>
  </conditionalFormatting>
  <conditionalFormatting sqref="O50">
    <cfRule type="expression" dxfId="13" priority="3">
      <formula>$B$21&gt;0</formula>
    </cfRule>
  </conditionalFormatting>
  <conditionalFormatting sqref="AB50">
    <cfRule type="expression" dxfId="12" priority="2">
      <formula>$B$21&gt;0</formula>
    </cfRule>
  </conditionalFormatting>
  <conditionalFormatting sqref="AO50">
    <cfRule type="expression" dxfId="11" priority="1">
      <formula>$B$21&gt;0</formula>
    </cfRule>
  </conditionalFormatting>
  <conditionalFormatting sqref="M48">
    <cfRule type="cellIs" dxfId="10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zoomScale="115" zoomScaleNormal="100" zoomScaleSheetLayoutView="115" workbookViewId="0">
      <selection activeCell="D18" sqref="D18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str">
        <f ca="1">INDIRECT(LEFT(F13,2))  &amp; "所長 様"</f>
        <v>島根県教育センター所長 様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8">
        <f>体制表!E6</f>
        <v>0</v>
      </c>
      <c r="E9" s="146" t="s">
        <v>0</v>
      </c>
      <c r="F9" s="246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243" t="s">
        <v>224</v>
      </c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242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 t="s">
        <v>111</v>
      </c>
      <c r="G13" s="418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str">
        <f>VLOOKUP($F$13,所属教育センター,2,0)</f>
        <v>島根県教育センター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597">
        <f>体制表!C10</f>
        <v>0</v>
      </c>
      <c r="G17" s="597"/>
      <c r="H17" s="597"/>
      <c r="I17" s="597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598" t="str">
        <f>体制表!M2</f>
        <v>2024/4/0</v>
      </c>
      <c r="G18" s="598"/>
      <c r="H18" s="598"/>
      <c r="I18" s="598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00" t="s">
        <v>34</v>
      </c>
      <c r="C20" s="623" t="s">
        <v>124</v>
      </c>
      <c r="D20" s="626" t="s">
        <v>118</v>
      </c>
      <c r="E20" s="607" t="s">
        <v>35</v>
      </c>
      <c r="F20" s="608"/>
      <c r="G20" s="638" t="s">
        <v>5</v>
      </c>
      <c r="H20" s="639"/>
      <c r="I20" s="608"/>
      <c r="J20" s="29"/>
      <c r="K20" s="29"/>
    </row>
    <row r="21" spans="2:36" ht="45" customHeight="1" thickBot="1">
      <c r="B21" s="601"/>
      <c r="C21" s="624"/>
      <c r="D21" s="627"/>
      <c r="E21" s="609"/>
      <c r="F21" s="610"/>
      <c r="G21" s="640" t="s">
        <v>89</v>
      </c>
      <c r="H21" s="641"/>
      <c r="I21" s="65" t="s">
        <v>90</v>
      </c>
      <c r="J21" s="38"/>
      <c r="K21" s="39"/>
    </row>
    <row r="22" spans="2:36" ht="15" customHeight="1" thickBot="1">
      <c r="B22" s="602"/>
      <c r="C22" s="625"/>
      <c r="D22" s="628"/>
      <c r="E22" s="611"/>
      <c r="F22" s="612"/>
      <c r="G22" s="642" t="s">
        <v>36</v>
      </c>
      <c r="H22" s="643"/>
      <c r="I22" s="40" t="s">
        <v>36</v>
      </c>
      <c r="J22" s="36"/>
    </row>
    <row r="23" spans="2:36" ht="22.5" customHeight="1">
      <c r="B23" s="41">
        <v>1</v>
      </c>
      <c r="C23" s="68">
        <f ca="1">INDEX(INDIRECT($F$13),ROW(A1),COLUMN(A1))</f>
        <v>45421</v>
      </c>
      <c r="D23" s="69" t="str">
        <f t="shared" ref="D23:E23" ca="1" si="0">INDEX(INDIRECT($F$13),ROW(B1),COLUMN(B1))</f>
        <v>第Ⅰ回教育センター研修</v>
      </c>
      <c r="E23" s="613" t="str">
        <f t="shared" ca="1" si="0"/>
        <v>松江合同庁舎</v>
      </c>
      <c r="F23" s="614"/>
      <c r="G23" s="629"/>
      <c r="H23" s="630"/>
      <c r="I23" s="603"/>
    </row>
    <row r="24" spans="2:36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ref="D24:D31" ca="1" si="2">INDEX(INDIRECT($F$13),ROW(B2),COLUMN(B2))</f>
        <v>第Ⅰ回教育センター研修</v>
      </c>
      <c r="E24" s="595" t="str">
        <f t="shared" ref="E24:E31" ca="1" si="3">INDEX(INDIRECT($F$13),ROW(C2),COLUMN(C2))</f>
        <v>松江合同庁舎</v>
      </c>
      <c r="F24" s="596"/>
      <c r="G24" s="631"/>
      <c r="H24" s="632"/>
      <c r="I24" s="604"/>
    </row>
    <row r="25" spans="2:36" ht="22.5" customHeight="1">
      <c r="B25" s="42">
        <v>3</v>
      </c>
      <c r="C25" s="419">
        <v>45456</v>
      </c>
      <c r="D25" s="69" t="str">
        <f t="shared" ca="1" si="2"/>
        <v>第Ⅱ回教育センター研修</v>
      </c>
      <c r="E25" s="615" t="s">
        <v>229</v>
      </c>
      <c r="F25" s="616"/>
      <c r="G25" s="631"/>
      <c r="H25" s="632"/>
      <c r="I25" s="633"/>
    </row>
    <row r="26" spans="2:36" ht="22.5" customHeight="1">
      <c r="B26" s="42">
        <v>4</v>
      </c>
      <c r="C26" s="419">
        <v>45457</v>
      </c>
      <c r="D26" s="69" t="str">
        <f t="shared" ca="1" si="2"/>
        <v>第Ⅱ回教育センター研修</v>
      </c>
      <c r="E26" s="615" t="s">
        <v>228</v>
      </c>
      <c r="F26" s="616"/>
      <c r="G26" s="631"/>
      <c r="H26" s="632"/>
      <c r="I26" s="604"/>
    </row>
    <row r="27" spans="2:36" ht="22.5" customHeight="1">
      <c r="B27" s="42">
        <v>5</v>
      </c>
      <c r="C27" s="66">
        <f t="shared" ca="1" si="1"/>
        <v>45498</v>
      </c>
      <c r="D27" s="69" t="str">
        <f t="shared" ca="1" si="2"/>
        <v>第Ⅲ回教育センター研修</v>
      </c>
      <c r="E27" s="595" t="str">
        <f t="shared" ca="1" si="3"/>
        <v>島根県教育センター</v>
      </c>
      <c r="F27" s="596"/>
      <c r="G27" s="605"/>
      <c r="H27" s="606"/>
      <c r="I27" s="239"/>
    </row>
    <row r="28" spans="2:36" ht="22.5" customHeight="1">
      <c r="B28" s="42">
        <v>6</v>
      </c>
      <c r="C28" s="66">
        <f t="shared" ca="1" si="1"/>
        <v>45499</v>
      </c>
      <c r="D28" s="69" t="str">
        <f t="shared" ca="1" si="2"/>
        <v>第Ⅲ回教育センター研修</v>
      </c>
      <c r="E28" s="595" t="str">
        <f t="shared" ca="1" si="3"/>
        <v>島根県教育センター</v>
      </c>
      <c r="F28" s="596"/>
      <c r="G28" s="605"/>
      <c r="H28" s="606"/>
      <c r="I28" s="239"/>
      <c r="M28" s="599"/>
      <c r="N28" s="599"/>
    </row>
    <row r="29" spans="2:36" ht="22.5" customHeight="1">
      <c r="B29" s="42">
        <v>7</v>
      </c>
      <c r="C29" s="66">
        <f t="shared" ca="1" si="1"/>
        <v>45562</v>
      </c>
      <c r="D29" s="69" t="str">
        <f t="shared" ca="1" si="2"/>
        <v>第Ⅳ回教育センター研修</v>
      </c>
      <c r="E29" s="595" t="str">
        <f t="shared" ca="1" si="3"/>
        <v>松江合同庁舎</v>
      </c>
      <c r="F29" s="596"/>
      <c r="G29" s="631"/>
      <c r="H29" s="632"/>
      <c r="I29" s="167"/>
    </row>
    <row r="30" spans="2:36" ht="22.5" customHeight="1">
      <c r="B30" s="42">
        <v>8</v>
      </c>
      <c r="C30" s="66">
        <f t="shared" ca="1" si="1"/>
        <v>45680</v>
      </c>
      <c r="D30" s="69" t="str">
        <f t="shared" ca="1" si="2"/>
        <v>第Ⅴ回教育センター研修</v>
      </c>
      <c r="E30" s="595" t="str">
        <f t="shared" ca="1" si="3"/>
        <v>松江合同庁舎</v>
      </c>
      <c r="F30" s="596"/>
      <c r="G30" s="631"/>
      <c r="H30" s="632"/>
      <c r="I30" s="633"/>
    </row>
    <row r="31" spans="2:36" ht="22.5" customHeight="1">
      <c r="B31" s="42">
        <v>9</v>
      </c>
      <c r="C31" s="66">
        <f t="shared" ca="1" si="1"/>
        <v>45681</v>
      </c>
      <c r="D31" s="69" t="str">
        <f t="shared" ca="1" si="2"/>
        <v>第Ⅴ回教育センター研修</v>
      </c>
      <c r="E31" s="595" t="str">
        <f t="shared" ca="1" si="3"/>
        <v>松江合同庁舎</v>
      </c>
      <c r="F31" s="596"/>
      <c r="G31" s="631"/>
      <c r="H31" s="632"/>
      <c r="I31" s="604"/>
    </row>
    <row r="32" spans="2:36" ht="22.5" customHeight="1">
      <c r="B32" s="42">
        <v>10</v>
      </c>
      <c r="C32" s="169" t="s">
        <v>102</v>
      </c>
      <c r="D32" s="63" t="s">
        <v>83</v>
      </c>
      <c r="E32" s="618" t="s">
        <v>102</v>
      </c>
      <c r="F32" s="619"/>
      <c r="G32" s="631"/>
      <c r="H32" s="632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20" t="s">
        <v>102</v>
      </c>
      <c r="F33" s="621"/>
      <c r="G33" s="644"/>
      <c r="H33" s="645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6">
        <f>SUM(G23:H33)</f>
        <v>0</v>
      </c>
      <c r="H34" s="647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4" t="s">
        <v>91</v>
      </c>
      <c r="H35" s="63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6" t="s">
        <v>92</v>
      </c>
      <c r="H36" s="63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7" t="s">
        <v>79</v>
      </c>
      <c r="D38" s="617"/>
      <c r="E38" s="617"/>
      <c r="F38" s="617"/>
      <c r="G38" s="617"/>
      <c r="H38" s="617"/>
      <c r="I38" s="6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2" t="s">
        <v>44</v>
      </c>
      <c r="D39" s="622"/>
      <c r="E39" s="622"/>
      <c r="F39" s="622"/>
      <c r="G39" s="622"/>
      <c r="H39" s="622"/>
      <c r="I39" s="62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2" t="s">
        <v>39</v>
      </c>
      <c r="D40" s="622"/>
      <c r="E40" s="622"/>
      <c r="F40" s="622"/>
      <c r="G40" s="622"/>
      <c r="H40" s="622"/>
      <c r="I40" s="62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2" t="s">
        <v>78</v>
      </c>
      <c r="D41" s="622"/>
      <c r="E41" s="622"/>
      <c r="F41" s="622"/>
      <c r="G41" s="622"/>
      <c r="H41" s="622"/>
      <c r="I41" s="62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2" t="s">
        <v>87</v>
      </c>
      <c r="D42" s="622"/>
      <c r="E42" s="622"/>
      <c r="F42" s="622"/>
      <c r="G42" s="622"/>
      <c r="H42" s="622"/>
      <c r="I42" s="62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8" t="s">
        <v>99</v>
      </c>
      <c r="D43" s="648"/>
      <c r="E43" s="648"/>
      <c r="F43" s="648"/>
      <c r="G43" s="648"/>
      <c r="H43" s="648"/>
      <c r="I43" s="648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8" t="s">
        <v>93</v>
      </c>
      <c r="D44" s="648"/>
      <c r="E44" s="648"/>
      <c r="F44" s="648"/>
      <c r="G44" s="648"/>
      <c r="H44" s="648"/>
      <c r="I44" s="648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7" t="s">
        <v>86</v>
      </c>
      <c r="D45" s="617"/>
      <c r="E45" s="617"/>
      <c r="F45" s="617"/>
      <c r="G45" s="617"/>
      <c r="H45" s="617"/>
      <c r="I45" s="6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7" t="s">
        <v>100</v>
      </c>
      <c r="D46" s="617"/>
      <c r="E46" s="617"/>
      <c r="F46" s="617"/>
      <c r="G46" s="617"/>
      <c r="H46" s="617"/>
      <c r="I46" s="6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E30:F30"/>
    <mergeCell ref="E31:F31"/>
    <mergeCell ref="F17:I17"/>
    <mergeCell ref="F18:I18"/>
    <mergeCell ref="M28:N28"/>
  </mergeCells>
  <phoneticPr fontId="1"/>
  <conditionalFormatting sqref="I34">
    <cfRule type="cellIs" dxfId="9" priority="4" operator="greaterThan">
      <formula>9</formula>
    </cfRule>
    <cfRule type="cellIs" dxfId="8" priority="5" operator="greaterThan">
      <formula>9</formula>
    </cfRule>
  </conditionalFormatting>
  <conditionalFormatting sqref="G23:G26 G29:G33">
    <cfRule type="cellIs" dxfId="7" priority="3" operator="greaterThan">
      <formula>7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B5" sqref="B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str">
        <f ca="1">INDIRECT(LEFT(F13,2))  &amp; "所長 様"</f>
        <v>島根県教育センター所長 様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7">
        <f>体制表!E6</f>
        <v>0</v>
      </c>
      <c r="E9" s="146" t="s">
        <v>0</v>
      </c>
      <c r="F9" s="245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 t="str">
        <f>Ａ!F11</f>
        <v>教諭･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 t="str">
        <f>Ａ!F13</f>
        <v>松江教育事務所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str">
        <f>Ａ!F15</f>
        <v>島根県教育センター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236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00" t="s">
        <v>34</v>
      </c>
      <c r="C20" s="623" t="s">
        <v>124</v>
      </c>
      <c r="D20" s="626" t="s">
        <v>109</v>
      </c>
      <c r="E20" s="607" t="s">
        <v>35</v>
      </c>
      <c r="F20" s="608"/>
      <c r="G20" s="638" t="s">
        <v>5</v>
      </c>
      <c r="H20" s="639"/>
      <c r="I20" s="608"/>
      <c r="J20" s="29"/>
      <c r="K20" s="29"/>
    </row>
    <row r="21" spans="2:31" ht="45" customHeight="1" thickBot="1">
      <c r="B21" s="601"/>
      <c r="C21" s="624"/>
      <c r="D21" s="627"/>
      <c r="E21" s="609"/>
      <c r="F21" s="610"/>
      <c r="G21" s="640" t="s">
        <v>89</v>
      </c>
      <c r="H21" s="641"/>
      <c r="I21" s="65" t="s">
        <v>90</v>
      </c>
      <c r="J21" s="38"/>
      <c r="K21" s="39"/>
    </row>
    <row r="22" spans="2:31" ht="15" customHeight="1" thickBot="1">
      <c r="B22" s="602"/>
      <c r="C22" s="625"/>
      <c r="D22" s="628"/>
      <c r="E22" s="611"/>
      <c r="F22" s="612"/>
      <c r="G22" s="642" t="s">
        <v>36</v>
      </c>
      <c r="H22" s="643"/>
      <c r="I22" s="40" t="s">
        <v>36</v>
      </c>
      <c r="J22" s="36"/>
    </row>
    <row r="23" spans="2:31" ht="22.5" customHeight="1">
      <c r="B23" s="41">
        <v>1</v>
      </c>
      <c r="C23" s="68">
        <f ca="1">INDEX(INDIRECT($F$13),ROW(A1),COLUMN(A1))</f>
        <v>45421</v>
      </c>
      <c r="D23" s="69" t="str">
        <f t="shared" ref="D23:E31" ca="1" si="0">INDEX(INDIRECT($F$13),ROW(B1),COLUMN(B1))</f>
        <v>第Ⅰ回教育センター研修</v>
      </c>
      <c r="E23" s="613" t="str">
        <f t="shared" ca="1" si="0"/>
        <v>松江合同庁舎</v>
      </c>
      <c r="F23" s="614"/>
      <c r="G23" s="629"/>
      <c r="H23" s="630"/>
      <c r="I23" s="603"/>
    </row>
    <row r="24" spans="2:31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ca="1" si="0"/>
        <v>第Ⅰ回教育センター研修</v>
      </c>
      <c r="E24" s="595" t="str">
        <f t="shared" ca="1" si="0"/>
        <v>松江合同庁舎</v>
      </c>
      <c r="F24" s="596"/>
      <c r="G24" s="631"/>
      <c r="H24" s="632"/>
      <c r="I24" s="604"/>
    </row>
    <row r="25" spans="2:31" ht="22.5" customHeight="1">
      <c r="B25" s="42">
        <v>3</v>
      </c>
      <c r="C25" s="419">
        <v>45456</v>
      </c>
      <c r="D25" s="69" t="str">
        <f t="shared" ca="1" si="0"/>
        <v>第Ⅱ回教育センター研修</v>
      </c>
      <c r="E25" s="615" t="s">
        <v>120</v>
      </c>
      <c r="F25" s="616"/>
      <c r="G25" s="631"/>
      <c r="H25" s="632"/>
      <c r="I25" s="633"/>
    </row>
    <row r="26" spans="2:31" ht="22.5" customHeight="1">
      <c r="B26" s="42">
        <v>4</v>
      </c>
      <c r="C26" s="419">
        <v>45457</v>
      </c>
      <c r="D26" s="69" t="str">
        <f t="shared" ca="1" si="0"/>
        <v>第Ⅱ回教育センター研修</v>
      </c>
      <c r="E26" s="615" t="s">
        <v>228</v>
      </c>
      <c r="F26" s="616"/>
      <c r="G26" s="631"/>
      <c r="H26" s="632"/>
      <c r="I26" s="604"/>
    </row>
    <row r="27" spans="2:31" ht="22.5" customHeight="1">
      <c r="B27" s="42">
        <v>5</v>
      </c>
      <c r="C27" s="66">
        <f t="shared" ca="1" si="1"/>
        <v>45498</v>
      </c>
      <c r="D27" s="69" t="str">
        <f t="shared" ca="1" si="0"/>
        <v>第Ⅲ回教育センター研修</v>
      </c>
      <c r="E27" s="595" t="str">
        <f t="shared" ca="1" si="0"/>
        <v>島根県教育センター</v>
      </c>
      <c r="F27" s="596"/>
      <c r="G27" s="605"/>
      <c r="H27" s="606"/>
      <c r="I27" s="239"/>
    </row>
    <row r="28" spans="2:31" ht="22.5" customHeight="1">
      <c r="B28" s="42">
        <v>6</v>
      </c>
      <c r="C28" s="66">
        <f t="shared" ca="1" si="1"/>
        <v>45499</v>
      </c>
      <c r="D28" s="69" t="str">
        <f t="shared" ca="1" si="0"/>
        <v>第Ⅲ回教育センター研修</v>
      </c>
      <c r="E28" s="595" t="str">
        <f t="shared" ca="1" si="0"/>
        <v>島根県教育センター</v>
      </c>
      <c r="F28" s="596"/>
      <c r="G28" s="605"/>
      <c r="H28" s="606"/>
      <c r="I28" s="239"/>
      <c r="M28" s="599"/>
      <c r="N28" s="599"/>
    </row>
    <row r="29" spans="2:31" ht="22.5" customHeight="1">
      <c r="B29" s="42">
        <v>7</v>
      </c>
      <c r="C29" s="66">
        <f t="shared" ca="1" si="1"/>
        <v>45562</v>
      </c>
      <c r="D29" s="69" t="str">
        <f t="shared" ca="1" si="0"/>
        <v>第Ⅳ回教育センター研修</v>
      </c>
      <c r="E29" s="595" t="str">
        <f t="shared" ca="1" si="0"/>
        <v>松江合同庁舎</v>
      </c>
      <c r="F29" s="596"/>
      <c r="G29" s="631"/>
      <c r="H29" s="632"/>
      <c r="I29" s="167"/>
    </row>
    <row r="30" spans="2:31" ht="22.5" customHeight="1">
      <c r="B30" s="42">
        <v>8</v>
      </c>
      <c r="C30" s="66">
        <f t="shared" ca="1" si="1"/>
        <v>45680</v>
      </c>
      <c r="D30" s="69" t="str">
        <f t="shared" ca="1" si="0"/>
        <v>第Ⅴ回教育センター研修</v>
      </c>
      <c r="E30" s="595" t="str">
        <f t="shared" ca="1" si="0"/>
        <v>松江合同庁舎</v>
      </c>
      <c r="F30" s="596"/>
      <c r="G30" s="631"/>
      <c r="H30" s="632"/>
      <c r="I30" s="633"/>
    </row>
    <row r="31" spans="2:31" ht="22.5" customHeight="1">
      <c r="B31" s="42">
        <v>9</v>
      </c>
      <c r="C31" s="66">
        <f t="shared" ca="1" si="1"/>
        <v>45681</v>
      </c>
      <c r="D31" s="69" t="str">
        <f t="shared" ca="1" si="0"/>
        <v>第Ⅴ回教育センター研修</v>
      </c>
      <c r="E31" s="595" t="str">
        <f t="shared" ca="1" si="0"/>
        <v>松江合同庁舎</v>
      </c>
      <c r="F31" s="596"/>
      <c r="G31" s="631"/>
      <c r="H31" s="632"/>
      <c r="I31" s="604"/>
    </row>
    <row r="32" spans="2:31" ht="22.5" customHeight="1">
      <c r="B32" s="42">
        <v>10</v>
      </c>
      <c r="C32" s="169" t="s">
        <v>102</v>
      </c>
      <c r="D32" s="63" t="s">
        <v>83</v>
      </c>
      <c r="E32" s="618" t="s">
        <v>102</v>
      </c>
      <c r="F32" s="619"/>
      <c r="G32" s="631"/>
      <c r="H32" s="632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20" t="s">
        <v>102</v>
      </c>
      <c r="F33" s="621"/>
      <c r="G33" s="644"/>
      <c r="H33" s="645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6">
        <f>SUM(G23:H33)</f>
        <v>0</v>
      </c>
      <c r="H34" s="647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4" t="s">
        <v>91</v>
      </c>
      <c r="H35" s="63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6" t="s">
        <v>92</v>
      </c>
      <c r="H36" s="63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7" t="s">
        <v>79</v>
      </c>
      <c r="D38" s="617"/>
      <c r="E38" s="617"/>
      <c r="F38" s="617"/>
      <c r="G38" s="617"/>
      <c r="H38" s="617"/>
      <c r="I38" s="6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2" t="s">
        <v>44</v>
      </c>
      <c r="D39" s="622"/>
      <c r="E39" s="622"/>
      <c r="F39" s="622"/>
      <c r="G39" s="622"/>
      <c r="H39" s="622"/>
      <c r="I39" s="62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2" t="s">
        <v>39</v>
      </c>
      <c r="D40" s="622"/>
      <c r="E40" s="622"/>
      <c r="F40" s="622"/>
      <c r="G40" s="622"/>
      <c r="H40" s="622"/>
      <c r="I40" s="62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2" t="s">
        <v>78</v>
      </c>
      <c r="D41" s="622"/>
      <c r="E41" s="622"/>
      <c r="F41" s="622"/>
      <c r="G41" s="622"/>
      <c r="H41" s="622"/>
      <c r="I41" s="62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2" t="s">
        <v>87</v>
      </c>
      <c r="D42" s="622"/>
      <c r="E42" s="622"/>
      <c r="F42" s="622"/>
      <c r="G42" s="622"/>
      <c r="H42" s="622"/>
      <c r="I42" s="62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8" t="s">
        <v>99</v>
      </c>
      <c r="D43" s="648"/>
      <c r="E43" s="648"/>
      <c r="F43" s="648"/>
      <c r="G43" s="648"/>
      <c r="H43" s="648"/>
      <c r="I43" s="648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8" t="s">
        <v>93</v>
      </c>
      <c r="D44" s="648"/>
      <c r="E44" s="648"/>
      <c r="F44" s="648"/>
      <c r="G44" s="648"/>
      <c r="H44" s="648"/>
      <c r="I44" s="648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7" t="s">
        <v>86</v>
      </c>
      <c r="D45" s="617"/>
      <c r="E45" s="617"/>
      <c r="F45" s="617"/>
      <c r="G45" s="617"/>
      <c r="H45" s="617"/>
      <c r="I45" s="6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7" t="s">
        <v>100</v>
      </c>
      <c r="D46" s="617"/>
      <c r="E46" s="617"/>
      <c r="F46" s="617"/>
      <c r="G46" s="617"/>
      <c r="H46" s="617"/>
      <c r="I46" s="6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C45:I45"/>
    <mergeCell ref="C46:I46"/>
    <mergeCell ref="C39:I39"/>
    <mergeCell ref="C40:I40"/>
    <mergeCell ref="C41:I41"/>
    <mergeCell ref="C42:I42"/>
    <mergeCell ref="C43:I43"/>
    <mergeCell ref="C44:I44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G23:H23"/>
    <mergeCell ref="I23:I24"/>
    <mergeCell ref="G24:H24"/>
    <mergeCell ref="G25:H25"/>
    <mergeCell ref="I25:I26"/>
    <mergeCell ref="G26:H26"/>
    <mergeCell ref="G20:I20"/>
    <mergeCell ref="G21:H21"/>
    <mergeCell ref="G22:H22"/>
    <mergeCell ref="E20:F22"/>
    <mergeCell ref="F18:I18"/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</mergeCells>
  <phoneticPr fontId="1"/>
  <conditionalFormatting sqref="I34">
    <cfRule type="cellIs" dxfId="6" priority="3" operator="greaterThan">
      <formula>9</formula>
    </cfRule>
    <cfRule type="cellIs" dxfId="5" priority="4" operator="greaterThan">
      <formula>9</formula>
    </cfRule>
  </conditionalFormatting>
  <conditionalFormatting sqref="G23:G26 G29:G33">
    <cfRule type="cellIs" dxfId="4" priority="2" operator="greaterThan">
      <formula>7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zoomScale="85" zoomScaleNormal="100" zoomScaleSheetLayoutView="85" workbookViewId="0">
      <selection activeCell="G23" sqref="G23:I33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str">
        <f ca="1">INDIRECT(LEFT(F13,2))  &amp; "所長 様"</f>
        <v>島根県教育センター所長 様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7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 t="str">
        <f>Ａ!F11</f>
        <v>教諭･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 t="str">
        <f>Ａ!F13</f>
        <v>松江教育事務所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str">
        <f>Ａ!F15</f>
        <v>島根県教育センター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00" t="s">
        <v>34</v>
      </c>
      <c r="C20" s="623" t="s">
        <v>124</v>
      </c>
      <c r="D20" s="626" t="s">
        <v>109</v>
      </c>
      <c r="E20" s="607" t="s">
        <v>35</v>
      </c>
      <c r="F20" s="608"/>
      <c r="G20" s="638" t="s">
        <v>5</v>
      </c>
      <c r="H20" s="639"/>
      <c r="I20" s="608"/>
      <c r="J20" s="29"/>
      <c r="K20" s="29"/>
    </row>
    <row r="21" spans="2:31" ht="45" customHeight="1" thickBot="1">
      <c r="B21" s="601"/>
      <c r="C21" s="624"/>
      <c r="D21" s="627"/>
      <c r="E21" s="609"/>
      <c r="F21" s="610"/>
      <c r="G21" s="640" t="s">
        <v>89</v>
      </c>
      <c r="H21" s="641"/>
      <c r="I21" s="65" t="s">
        <v>90</v>
      </c>
      <c r="J21" s="38"/>
      <c r="K21" s="39"/>
    </row>
    <row r="22" spans="2:31" ht="15" customHeight="1" thickBot="1">
      <c r="B22" s="602"/>
      <c r="C22" s="625"/>
      <c r="D22" s="628"/>
      <c r="E22" s="611"/>
      <c r="F22" s="612"/>
      <c r="G22" s="642" t="s">
        <v>36</v>
      </c>
      <c r="H22" s="643"/>
      <c r="I22" s="40" t="s">
        <v>36</v>
      </c>
      <c r="J22" s="36"/>
    </row>
    <row r="23" spans="2:31" ht="22.5" customHeight="1">
      <c r="B23" s="41">
        <v>1</v>
      </c>
      <c r="C23" s="68">
        <f ca="1">INDEX(INDIRECT($F$13),ROW(A1),COLUMN(A1))</f>
        <v>45421</v>
      </c>
      <c r="D23" s="69" t="str">
        <f t="shared" ref="D23:E31" ca="1" si="0">INDEX(INDIRECT($F$13),ROW(B1),COLUMN(B1))</f>
        <v>第Ⅰ回教育センター研修</v>
      </c>
      <c r="E23" s="613" t="str">
        <f t="shared" ca="1" si="0"/>
        <v>松江合同庁舎</v>
      </c>
      <c r="F23" s="614"/>
      <c r="G23" s="629"/>
      <c r="H23" s="630"/>
      <c r="I23" s="603"/>
    </row>
    <row r="24" spans="2:31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ca="1" si="0"/>
        <v>第Ⅰ回教育センター研修</v>
      </c>
      <c r="E24" s="595" t="str">
        <f t="shared" ca="1" si="0"/>
        <v>松江合同庁舎</v>
      </c>
      <c r="F24" s="596"/>
      <c r="G24" s="631"/>
      <c r="H24" s="632"/>
      <c r="I24" s="604"/>
    </row>
    <row r="25" spans="2:31" ht="22.5" customHeight="1">
      <c r="B25" s="42">
        <v>3</v>
      </c>
      <c r="C25" s="419">
        <v>45456</v>
      </c>
      <c r="D25" s="69" t="str">
        <f t="shared" ca="1" si="0"/>
        <v>第Ⅱ回教育センター研修</v>
      </c>
      <c r="E25" s="615" t="s">
        <v>120</v>
      </c>
      <c r="F25" s="616"/>
      <c r="G25" s="631"/>
      <c r="H25" s="632"/>
      <c r="I25" s="633"/>
    </row>
    <row r="26" spans="2:31" ht="22.5" customHeight="1">
      <c r="B26" s="42">
        <v>4</v>
      </c>
      <c r="C26" s="419">
        <v>45457</v>
      </c>
      <c r="D26" s="69" t="str">
        <f t="shared" ca="1" si="0"/>
        <v>第Ⅱ回教育センター研修</v>
      </c>
      <c r="E26" s="615" t="s">
        <v>228</v>
      </c>
      <c r="F26" s="616"/>
      <c r="G26" s="631"/>
      <c r="H26" s="632"/>
      <c r="I26" s="604"/>
    </row>
    <row r="27" spans="2:31" ht="22.5" customHeight="1">
      <c r="B27" s="42">
        <v>5</v>
      </c>
      <c r="C27" s="66">
        <f t="shared" ca="1" si="1"/>
        <v>45498</v>
      </c>
      <c r="D27" s="69" t="str">
        <f t="shared" ca="1" si="0"/>
        <v>第Ⅲ回教育センター研修</v>
      </c>
      <c r="E27" s="595" t="str">
        <f t="shared" ca="1" si="0"/>
        <v>島根県教育センター</v>
      </c>
      <c r="F27" s="596"/>
      <c r="G27" s="605"/>
      <c r="H27" s="606"/>
      <c r="I27" s="239"/>
    </row>
    <row r="28" spans="2:31" ht="22.5" customHeight="1">
      <c r="B28" s="42">
        <v>6</v>
      </c>
      <c r="C28" s="66">
        <f t="shared" ca="1" si="1"/>
        <v>45499</v>
      </c>
      <c r="D28" s="69" t="str">
        <f t="shared" ca="1" si="0"/>
        <v>第Ⅲ回教育センター研修</v>
      </c>
      <c r="E28" s="595" t="str">
        <f t="shared" ca="1" si="0"/>
        <v>島根県教育センター</v>
      </c>
      <c r="F28" s="596"/>
      <c r="G28" s="605"/>
      <c r="H28" s="606"/>
      <c r="I28" s="239"/>
      <c r="M28" s="599"/>
      <c r="N28" s="599"/>
    </row>
    <row r="29" spans="2:31" ht="22.5" customHeight="1">
      <c r="B29" s="42">
        <v>7</v>
      </c>
      <c r="C29" s="66">
        <f t="shared" ca="1" si="1"/>
        <v>45562</v>
      </c>
      <c r="D29" s="69" t="str">
        <f t="shared" ca="1" si="0"/>
        <v>第Ⅳ回教育センター研修</v>
      </c>
      <c r="E29" s="595" t="str">
        <f t="shared" ca="1" si="0"/>
        <v>松江合同庁舎</v>
      </c>
      <c r="F29" s="596"/>
      <c r="G29" s="631"/>
      <c r="H29" s="632"/>
      <c r="I29" s="167"/>
    </row>
    <row r="30" spans="2:31" ht="22.5" customHeight="1">
      <c r="B30" s="42">
        <v>8</v>
      </c>
      <c r="C30" s="66">
        <f t="shared" ca="1" si="1"/>
        <v>45680</v>
      </c>
      <c r="D30" s="69" t="str">
        <f t="shared" ca="1" si="0"/>
        <v>第Ⅴ回教育センター研修</v>
      </c>
      <c r="E30" s="595" t="str">
        <f t="shared" ca="1" si="0"/>
        <v>松江合同庁舎</v>
      </c>
      <c r="F30" s="596"/>
      <c r="G30" s="631"/>
      <c r="H30" s="632"/>
      <c r="I30" s="633"/>
    </row>
    <row r="31" spans="2:31" ht="22.5" customHeight="1">
      <c r="B31" s="42">
        <v>9</v>
      </c>
      <c r="C31" s="66">
        <f t="shared" ca="1" si="1"/>
        <v>45681</v>
      </c>
      <c r="D31" s="69" t="str">
        <f t="shared" ca="1" si="0"/>
        <v>第Ⅴ回教育センター研修</v>
      </c>
      <c r="E31" s="595" t="str">
        <f t="shared" ca="1" si="0"/>
        <v>松江合同庁舎</v>
      </c>
      <c r="F31" s="596"/>
      <c r="G31" s="631"/>
      <c r="H31" s="632"/>
      <c r="I31" s="604"/>
    </row>
    <row r="32" spans="2:31" ht="22.5" customHeight="1">
      <c r="B32" s="42">
        <v>10</v>
      </c>
      <c r="C32" s="169" t="s">
        <v>102</v>
      </c>
      <c r="D32" s="63" t="s">
        <v>83</v>
      </c>
      <c r="E32" s="618" t="s">
        <v>102</v>
      </c>
      <c r="F32" s="619"/>
      <c r="G32" s="631"/>
      <c r="H32" s="632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20" t="s">
        <v>102</v>
      </c>
      <c r="F33" s="621"/>
      <c r="G33" s="644"/>
      <c r="H33" s="645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6">
        <f>SUM(G23:H33)</f>
        <v>0</v>
      </c>
      <c r="H34" s="647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4" t="s">
        <v>91</v>
      </c>
      <c r="H35" s="63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6" t="s">
        <v>92</v>
      </c>
      <c r="H36" s="63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7" t="s">
        <v>79</v>
      </c>
      <c r="D38" s="617"/>
      <c r="E38" s="617"/>
      <c r="F38" s="617"/>
      <c r="G38" s="617"/>
      <c r="H38" s="617"/>
      <c r="I38" s="6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2" t="s">
        <v>44</v>
      </c>
      <c r="D39" s="622"/>
      <c r="E39" s="622"/>
      <c r="F39" s="622"/>
      <c r="G39" s="622"/>
      <c r="H39" s="622"/>
      <c r="I39" s="62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2" t="s">
        <v>39</v>
      </c>
      <c r="D40" s="622"/>
      <c r="E40" s="622"/>
      <c r="F40" s="622"/>
      <c r="G40" s="622"/>
      <c r="H40" s="622"/>
      <c r="I40" s="62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2" t="s">
        <v>78</v>
      </c>
      <c r="D41" s="622"/>
      <c r="E41" s="622"/>
      <c r="F41" s="622"/>
      <c r="G41" s="622"/>
      <c r="H41" s="622"/>
      <c r="I41" s="62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2" t="s">
        <v>87</v>
      </c>
      <c r="D42" s="622"/>
      <c r="E42" s="622"/>
      <c r="F42" s="622"/>
      <c r="G42" s="622"/>
      <c r="H42" s="622"/>
      <c r="I42" s="62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8" t="s">
        <v>99</v>
      </c>
      <c r="D43" s="648"/>
      <c r="E43" s="648"/>
      <c r="F43" s="648"/>
      <c r="G43" s="648"/>
      <c r="H43" s="648"/>
      <c r="I43" s="648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8" t="s">
        <v>93</v>
      </c>
      <c r="D44" s="648"/>
      <c r="E44" s="648"/>
      <c r="F44" s="648"/>
      <c r="G44" s="648"/>
      <c r="H44" s="648"/>
      <c r="I44" s="648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7" t="s">
        <v>86</v>
      </c>
      <c r="D45" s="617"/>
      <c r="E45" s="617"/>
      <c r="F45" s="617"/>
      <c r="G45" s="617"/>
      <c r="H45" s="617"/>
      <c r="I45" s="6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7" t="s">
        <v>100</v>
      </c>
      <c r="D46" s="617"/>
      <c r="E46" s="617"/>
      <c r="F46" s="617"/>
      <c r="G46" s="617"/>
      <c r="H46" s="617"/>
      <c r="I46" s="6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C45:I45"/>
    <mergeCell ref="C46:I46"/>
    <mergeCell ref="C39:I39"/>
    <mergeCell ref="C40:I40"/>
    <mergeCell ref="C41:I41"/>
    <mergeCell ref="C42:I42"/>
    <mergeCell ref="C43:I43"/>
    <mergeCell ref="C44:I44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G23:H23"/>
    <mergeCell ref="I23:I24"/>
    <mergeCell ref="G24:H24"/>
    <mergeCell ref="G25:H25"/>
    <mergeCell ref="I25:I26"/>
    <mergeCell ref="G26:H26"/>
    <mergeCell ref="G20:I20"/>
    <mergeCell ref="G21:H21"/>
    <mergeCell ref="G22:H22"/>
    <mergeCell ref="E20:F22"/>
    <mergeCell ref="F18:I18"/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</mergeCells>
  <phoneticPr fontId="1"/>
  <conditionalFormatting sqref="I34">
    <cfRule type="cellIs" dxfId="3" priority="3" operator="greaterThan">
      <formula>9</formula>
    </cfRule>
    <cfRule type="cellIs" dxfId="2" priority="4" operator="greaterThan">
      <formula>9</formula>
    </cfRule>
  </conditionalFormatting>
  <conditionalFormatting sqref="G23:G26 G29:G33">
    <cfRule type="cellIs" dxfId="1" priority="2" operator="greaterThan">
      <formula>7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D1" zoomScale="115" zoomScaleNormal="115" workbookViewId="0">
      <selection activeCell="E33" sqref="E33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1" t="s">
        <v>243</v>
      </c>
      <c r="B1" s="432" t="s">
        <v>245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244</v>
      </c>
    </row>
    <row r="2" spans="1:15">
      <c r="E2" s="313" t="s">
        <v>152</v>
      </c>
      <c r="F2" s="314"/>
      <c r="H2" s="294" t="s">
        <v>184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30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30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30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187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45498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45499</v>
      </c>
      <c r="B10" s="260" t="s">
        <v>96</v>
      </c>
      <c r="C10" s="262" t="s">
        <v>117</v>
      </c>
      <c r="E10" s="209" t="s">
        <v>240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241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188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242</v>
      </c>
      <c r="F12" s="266">
        <v>14</v>
      </c>
      <c r="H12" s="397" t="s">
        <v>209</v>
      </c>
      <c r="J12" s="200" t="s">
        <v>148</v>
      </c>
      <c r="K12" s="271">
        <v>0.5</v>
      </c>
      <c r="M12" s="283" t="s">
        <v>189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190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191</v>
      </c>
    </row>
    <row r="15" spans="1:15">
      <c r="A15" s="185" t="s">
        <v>115</v>
      </c>
      <c r="B15" s="186"/>
      <c r="C15" s="187"/>
      <c r="E15" s="209" t="s">
        <v>240</v>
      </c>
      <c r="F15" s="266">
        <v>25</v>
      </c>
      <c r="H15" s="301" t="s">
        <v>132</v>
      </c>
      <c r="K15"/>
      <c r="L15"/>
      <c r="M15" s="284" t="s">
        <v>238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241</v>
      </c>
      <c r="F16" s="267">
        <v>21</v>
      </c>
      <c r="H16" s="302" t="s">
        <v>133</v>
      </c>
      <c r="M16" s="429" t="s">
        <v>239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242</v>
      </c>
      <c r="F17" s="266">
        <v>18</v>
      </c>
      <c r="H17" s="303" t="s">
        <v>134</v>
      </c>
      <c r="M17" s="285" t="s">
        <v>192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45498</v>
      </c>
      <c r="B20" s="260" t="s">
        <v>96</v>
      </c>
      <c r="C20" s="262" t="s">
        <v>117</v>
      </c>
      <c r="E20" s="209" t="s">
        <v>240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45499</v>
      </c>
      <c r="B21" s="260" t="s">
        <v>96</v>
      </c>
      <c r="C21" s="262" t="s">
        <v>117</v>
      </c>
      <c r="E21" s="211" t="s">
        <v>241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242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179</v>
      </c>
      <c r="M24" s="276" t="s">
        <v>176</v>
      </c>
    </row>
    <row r="25" spans="1:15">
      <c r="E25" s="422" t="s">
        <v>226</v>
      </c>
      <c r="F25" s="423" t="s">
        <v>227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4">
        <v>45454</v>
      </c>
      <c r="F26" s="427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5">
        <v>45455</v>
      </c>
      <c r="F27" s="428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5">
        <v>45456</v>
      </c>
      <c r="F28" s="420" t="s">
        <v>229</v>
      </c>
      <c r="H28" s="308" t="s">
        <v>101</v>
      </c>
      <c r="M28" s="286" t="s">
        <v>194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6">
        <v>45457</v>
      </c>
      <c r="F29" s="421" t="s">
        <v>228</v>
      </c>
      <c r="H29" s="308"/>
      <c r="I29" s="203" t="s">
        <v>185</v>
      </c>
      <c r="M29" s="287" t="s">
        <v>198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45504</v>
      </c>
      <c r="B31" s="260" t="s">
        <v>96</v>
      </c>
      <c r="C31" s="262" t="s">
        <v>117</v>
      </c>
      <c r="F31" s="211" t="s">
        <v>250</v>
      </c>
      <c r="H31" s="308" t="s">
        <v>150</v>
      </c>
      <c r="I31" s="203" t="s">
        <v>156</v>
      </c>
      <c r="M31" s="286" t="s">
        <v>195</v>
      </c>
      <c r="N31" s="109"/>
    </row>
    <row r="32" spans="1:15">
      <c r="A32" s="259">
        <v>45139</v>
      </c>
      <c r="B32" s="260" t="s">
        <v>96</v>
      </c>
      <c r="C32" s="262" t="s">
        <v>230</v>
      </c>
      <c r="F32" s="310" t="s">
        <v>251</v>
      </c>
      <c r="H32" s="307" t="s">
        <v>154</v>
      </c>
      <c r="M32" s="289" t="s">
        <v>199</v>
      </c>
      <c r="N32" s="109"/>
    </row>
    <row r="33" spans="1:14">
      <c r="A33" s="259">
        <v>45569</v>
      </c>
      <c r="B33" s="260" t="s">
        <v>97</v>
      </c>
      <c r="C33" s="262" t="s">
        <v>144</v>
      </c>
      <c r="F33" s="433" t="s">
        <v>252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225</v>
      </c>
      <c r="M34" s="286" t="s">
        <v>196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191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197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178</v>
      </c>
      <c r="M38" s="290" t="s">
        <v>219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45504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45139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177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185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231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232</v>
      </c>
      <c r="C51" s="261" t="s">
        <v>116</v>
      </c>
    </row>
    <row r="52" spans="1:9" ht="14.25" thickBot="1">
      <c r="A52" s="259">
        <v>45455</v>
      </c>
      <c r="B52" s="260" t="s">
        <v>232</v>
      </c>
      <c r="C52" s="262" t="s">
        <v>74</v>
      </c>
      <c r="H52" s="398" t="s">
        <v>210</v>
      </c>
    </row>
    <row r="53" spans="1:9">
      <c r="A53" s="259">
        <v>45504</v>
      </c>
      <c r="B53" s="260" t="s">
        <v>233</v>
      </c>
      <c r="C53" s="262" t="s">
        <v>168</v>
      </c>
      <c r="H53" s="399" t="s">
        <v>211</v>
      </c>
    </row>
    <row r="54" spans="1:9">
      <c r="A54" s="259">
        <v>45139</v>
      </c>
      <c r="B54" s="260" t="s">
        <v>233</v>
      </c>
      <c r="C54" s="262" t="s">
        <v>168</v>
      </c>
      <c r="H54" s="400" t="s">
        <v>212</v>
      </c>
    </row>
    <row r="55" spans="1:9">
      <c r="A55" s="259">
        <v>45561</v>
      </c>
      <c r="B55" s="260" t="s">
        <v>234</v>
      </c>
      <c r="C55" s="262" t="s">
        <v>168</v>
      </c>
      <c r="H55" s="401" t="s">
        <v>214</v>
      </c>
    </row>
    <row r="56" spans="1:9">
      <c r="A56" s="259">
        <v>45685</v>
      </c>
      <c r="B56" s="260" t="s">
        <v>235</v>
      </c>
      <c r="C56" s="262" t="s">
        <v>168</v>
      </c>
      <c r="H56" s="400" t="s">
        <v>215</v>
      </c>
    </row>
    <row r="57" spans="1:9">
      <c r="A57" s="263">
        <v>45686</v>
      </c>
      <c r="B57" s="264" t="s">
        <v>235</v>
      </c>
      <c r="C57" s="265" t="s">
        <v>168</v>
      </c>
      <c r="H57" s="401" t="s">
        <v>216</v>
      </c>
    </row>
    <row r="58" spans="1:9">
      <c r="H58" s="400" t="s">
        <v>217</v>
      </c>
    </row>
    <row r="59" spans="1:9" ht="14.25" thickBot="1">
      <c r="H59" s="402" t="s">
        <v>218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2024-03-28T06:48:42Z</dcterms:modified>
</cp:coreProperties>
</file>